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ITE\BAÇANCOS\"/>
    </mc:Choice>
  </mc:AlternateContent>
  <xr:revisionPtr revIDLastSave="0" documentId="13_ncr:1_{0809082F-3472-42BB-A34B-B7CE71939713}" xr6:coauthVersionLast="47" xr6:coauthVersionMax="47" xr10:uidLastSave="{00000000-0000-0000-0000-000000000000}"/>
  <bookViews>
    <workbookView xWindow="-120" yWindow="-120" windowWidth="29040" windowHeight="15720" xr2:uid="{9B5AB575-3DFE-490C-A454-579F187D9392}"/>
  </bookViews>
  <sheets>
    <sheet name="Balanço e DRE" sheetId="1" r:id="rId1"/>
    <sheet name="Demonstrativo Origens e Recurso" sheetId="2" r:id="rId2"/>
    <sheet name="Fluxo de Caixa" sheetId="3" r:id="rId3"/>
    <sheet name="Valor Adicionado" sheetId="4" r:id="rId4"/>
    <sheet name="Demons. Mutações do PL" sheetId="5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6" i="3" l="1"/>
  <c r="E12" i="5"/>
  <c r="D12" i="5"/>
  <c r="E11" i="5"/>
  <c r="E10" i="5"/>
  <c r="D9" i="5"/>
  <c r="D14" i="5" s="1"/>
  <c r="B9" i="5"/>
  <c r="E9" i="5" s="1"/>
  <c r="E14" i="5" s="1"/>
  <c r="A34" i="4"/>
  <c r="D28" i="4"/>
  <c r="E28" i="4" s="1"/>
  <c r="D27" i="4"/>
  <c r="E27" i="4" s="1"/>
  <c r="D26" i="4"/>
  <c r="D17" i="4" s="1"/>
  <c r="D25" i="4"/>
  <c r="D30" i="4" s="1"/>
  <c r="E30" i="4" s="1"/>
  <c r="D18" i="4"/>
  <c r="D16" i="4"/>
  <c r="D15" i="4"/>
  <c r="D20" i="4" s="1"/>
  <c r="E20" i="4" s="1"/>
  <c r="E12" i="4"/>
  <c r="D12" i="4"/>
  <c r="E10" i="4" s="1"/>
  <c r="D10" i="4"/>
  <c r="D9" i="4"/>
  <c r="E9" i="4" s="1"/>
  <c r="D8" i="4"/>
  <c r="E8" i="4" s="1"/>
  <c r="A47" i="2"/>
  <c r="H43" i="2"/>
  <c r="H42" i="2"/>
  <c r="H41" i="2"/>
  <c r="G38" i="2"/>
  <c r="F37" i="2"/>
  <c r="H37" i="2" s="1"/>
  <c r="F36" i="2"/>
  <c r="F38" i="2" s="1"/>
  <c r="H38" i="2" s="1"/>
  <c r="G25" i="2"/>
  <c r="G24" i="2"/>
  <c r="G23" i="2"/>
  <c r="G29" i="2" s="1"/>
  <c r="G17" i="2"/>
  <c r="G14" i="2"/>
  <c r="G10" i="2"/>
  <c r="G20" i="2" s="1"/>
  <c r="F194" i="1"/>
  <c r="F191" i="1"/>
  <c r="F190" i="1"/>
  <c r="F189" i="1"/>
  <c r="F188" i="1"/>
  <c r="F186" i="1"/>
  <c r="F185" i="1"/>
  <c r="F184" i="1"/>
  <c r="F183" i="1" s="1"/>
  <c r="G183" i="1" s="1"/>
  <c r="F181" i="1"/>
  <c r="F182" i="1" s="1"/>
  <c r="F179" i="1"/>
  <c r="F178" i="1"/>
  <c r="F175" i="1"/>
  <c r="F174" i="1"/>
  <c r="F173" i="1" s="1"/>
  <c r="F172" i="1"/>
  <c r="F171" i="1"/>
  <c r="F170" i="1"/>
  <c r="F169" i="1"/>
  <c r="F168" i="1"/>
  <c r="F167" i="1"/>
  <c r="F166" i="1"/>
  <c r="F165" i="1"/>
  <c r="F164" i="1" s="1"/>
  <c r="F161" i="1"/>
  <c r="F160" i="1"/>
  <c r="G160" i="1" s="1"/>
  <c r="F158" i="1"/>
  <c r="F157" i="1"/>
  <c r="F156" i="1"/>
  <c r="F155" i="1"/>
  <c r="F154" i="1"/>
  <c r="F153" i="1"/>
  <c r="F152" i="1"/>
  <c r="G152" i="1" s="1"/>
  <c r="F151" i="1"/>
  <c r="F149" i="1" s="1"/>
  <c r="F150" i="1"/>
  <c r="A101" i="1"/>
  <c r="A199" i="1" s="1"/>
  <c r="F96" i="1"/>
  <c r="F94" i="1"/>
  <c r="F93" i="1"/>
  <c r="F92" i="1"/>
  <c r="F91" i="1"/>
  <c r="F89" i="1" s="1"/>
  <c r="F90" i="1"/>
  <c r="F88" i="1"/>
  <c r="F86" i="1"/>
  <c r="F84" i="1"/>
  <c r="F83" i="1"/>
  <c r="F82" i="1"/>
  <c r="F81" i="1"/>
  <c r="F80" i="1"/>
  <c r="F76" i="1" s="1"/>
  <c r="F79" i="1"/>
  <c r="F78" i="1"/>
  <c r="F77" i="1"/>
  <c r="F56" i="1"/>
  <c r="F54" i="1"/>
  <c r="F53" i="1"/>
  <c r="F52" i="1"/>
  <c r="F51" i="1"/>
  <c r="F50" i="1"/>
  <c r="F49" i="1"/>
  <c r="F39" i="1" s="1"/>
  <c r="F48" i="1"/>
  <c r="F47" i="1"/>
  <c r="F46" i="1"/>
  <c r="F45" i="1"/>
  <c r="F44" i="1"/>
  <c r="F43" i="1"/>
  <c r="F42" i="1"/>
  <c r="F41" i="1"/>
  <c r="F40" i="1"/>
  <c r="F36" i="1"/>
  <c r="F35" i="1"/>
  <c r="F34" i="1"/>
  <c r="F33" i="1"/>
  <c r="F31" i="1"/>
  <c r="F30" i="1"/>
  <c r="F22" i="1"/>
  <c r="F21" i="1"/>
  <c r="F19" i="1"/>
  <c r="F17" i="1"/>
  <c r="F12" i="1" s="1"/>
  <c r="F16" i="1"/>
  <c r="F15" i="1"/>
  <c r="F13" i="1"/>
  <c r="F11" i="1"/>
  <c r="F10" i="1"/>
  <c r="F9" i="1"/>
  <c r="F8" i="1"/>
  <c r="A20" i="5"/>
  <c r="E16" i="4" l="1"/>
  <c r="E18" i="4"/>
  <c r="E17" i="4"/>
  <c r="D22" i="4"/>
  <c r="E25" i="4"/>
  <c r="E15" i="4"/>
  <c r="E26" i="4"/>
  <c r="G30" i="2"/>
  <c r="H36" i="2"/>
  <c r="G76" i="1"/>
  <c r="G164" i="1"/>
  <c r="F163" i="1"/>
  <c r="G163" i="1" s="1"/>
  <c r="G149" i="1"/>
  <c r="F162" i="1"/>
  <c r="G171" i="1"/>
  <c r="G158" i="1"/>
  <c r="G159" i="1"/>
  <c r="G167" i="1"/>
  <c r="F32" i="1"/>
  <c r="G188" i="1"/>
  <c r="G170" i="1"/>
  <c r="F7" i="1"/>
  <c r="G89" i="1"/>
  <c r="G172" i="1"/>
  <c r="G157" i="1"/>
  <c r="G173" i="1"/>
  <c r="G151" i="1"/>
  <c r="F97" i="1"/>
  <c r="G97" i="1" s="1"/>
  <c r="G162" i="1" l="1"/>
  <c r="F180" i="1"/>
  <c r="F59" i="1"/>
  <c r="G94" i="1"/>
  <c r="F187" i="1" l="1"/>
  <c r="F195" i="1"/>
  <c r="G195" i="1" s="1"/>
  <c r="G180" i="1"/>
  <c r="G59" i="1"/>
  <c r="G22" i="1"/>
  <c r="G39" i="1"/>
  <c r="G54" i="1"/>
  <c r="G8" i="1"/>
  <c r="G12" i="1"/>
  <c r="G32" i="1"/>
  <c r="G7" i="1"/>
</calcChain>
</file>

<file path=xl/sharedStrings.xml><?xml version="1.0" encoding="utf-8"?>
<sst xmlns="http://schemas.openxmlformats.org/spreadsheetml/2006/main" count="310" uniqueCount="224">
  <si>
    <t>CNPJ nº 88.450.234/0001-81</t>
  </si>
  <si>
    <t>BALANÇOS PATRIMONIAIS ENCERRADOS EM:</t>
  </si>
  <si>
    <t>ATIVO</t>
  </si>
  <si>
    <t>%</t>
  </si>
  <si>
    <t>Circulante</t>
  </si>
  <si>
    <t>Disponibilidades</t>
  </si>
  <si>
    <t>Caixa</t>
  </si>
  <si>
    <t>Bancos c/Movimento</t>
  </si>
  <si>
    <t>Aplicações de Liquidez Imediata</t>
  </si>
  <si>
    <t>Créditos</t>
  </si>
  <si>
    <t>Notas Fiscais a Receber</t>
  </si>
  <si>
    <t>Cheques a Receber</t>
  </si>
  <si>
    <t>Títulos e Valores Mobiliários</t>
  </si>
  <si>
    <t>Convênios a Receber</t>
  </si>
  <si>
    <t>SUS  - Municipalização Plena Saúde</t>
  </si>
  <si>
    <t>Conv. Estadual Apoio ao SUS</t>
  </si>
  <si>
    <t>Adiantamento a Fornecedores</t>
  </si>
  <si>
    <t>Bloqueio Judicial PGFN</t>
  </si>
  <si>
    <t>Outros Créditos a Receber</t>
  </si>
  <si>
    <t>Estoques</t>
  </si>
  <si>
    <t>Materiais e Medicamentos</t>
  </si>
  <si>
    <t>Materiais de Sanificação</t>
  </si>
  <si>
    <t>Nutrição e Dietética</t>
  </si>
  <si>
    <t>Materiais de Lavagem e Costura</t>
  </si>
  <si>
    <t>Impressos</t>
  </si>
  <si>
    <t>Materiais de Expediente</t>
  </si>
  <si>
    <t>Materiais de Manutenção</t>
  </si>
  <si>
    <t>Despesas Exercícios Seguintes</t>
  </si>
  <si>
    <t>Despesas Exercício Seguinte C.P.</t>
  </si>
  <si>
    <t>Não Circulante</t>
  </si>
  <si>
    <t>Realizável a Longo Prazo</t>
  </si>
  <si>
    <t>Outros Valores de Longo Prazo</t>
  </si>
  <si>
    <t>Despesas Exercício Seguinte L.P.</t>
  </si>
  <si>
    <t>Investimentos</t>
  </si>
  <si>
    <t>Ações Telefônica Brasil S.A.</t>
  </si>
  <si>
    <t>Cota Capital Unicred</t>
  </si>
  <si>
    <t>Imobilizado</t>
  </si>
  <si>
    <t>Terrenos</t>
  </si>
  <si>
    <t>Edificações Hospitalares</t>
  </si>
  <si>
    <t>Instalações</t>
  </si>
  <si>
    <t>Equipamentos</t>
  </si>
  <si>
    <t>Grupo Gerador</t>
  </si>
  <si>
    <t>Móveis e Utensílios</t>
  </si>
  <si>
    <t>Prog. Computador/ Equip. de Infor.</t>
  </si>
  <si>
    <t>Biblioteca</t>
  </si>
  <si>
    <t>Rouparia</t>
  </si>
  <si>
    <t>Elevadores</t>
  </si>
  <si>
    <t>Poços Artesianos</t>
  </si>
  <si>
    <t>Central de Ar Medicinal</t>
  </si>
  <si>
    <t>Estação de Tratamento Efluentes</t>
  </si>
  <si>
    <t>Veículos</t>
  </si>
  <si>
    <t>Imóveis Bairro São Lucas</t>
  </si>
  <si>
    <t>Imóveis</t>
  </si>
  <si>
    <t>( - ) Depreciação Acumulada de Bens</t>
  </si>
  <si>
    <t>TOTAL DO ATIVO</t>
  </si>
  <si>
    <t>José Armando Lubian</t>
  </si>
  <si>
    <t>Contador CRC-RS 65.661</t>
  </si>
  <si>
    <t>CPF 638.529.850-72</t>
  </si>
  <si>
    <t>PASSIVO</t>
  </si>
  <si>
    <t>Fornecedores Nacionais</t>
  </si>
  <si>
    <t xml:space="preserve"> </t>
  </si>
  <si>
    <t>Emprestimos e Financiamentos</t>
  </si>
  <si>
    <t>(=) Obrigações Sociais</t>
  </si>
  <si>
    <t xml:space="preserve">       (+) Salarios a Pagar</t>
  </si>
  <si>
    <t xml:space="preserve">       (+) FGTS/INSS/INSS parcelado a recolher</t>
  </si>
  <si>
    <t xml:space="preserve">Obrigações Fiscais </t>
  </si>
  <si>
    <t>Honorários Médicos/Prestadores a Repassar</t>
  </si>
  <si>
    <t>Adiant. Unimed Ressonancia magnet.</t>
  </si>
  <si>
    <t>Provisões de Férias/Encargos e 13º salário</t>
  </si>
  <si>
    <t>Outras Obrigações a Pagar</t>
  </si>
  <si>
    <t>Exigível a Longo Prazo</t>
  </si>
  <si>
    <t>Empréstimos Longo prazo</t>
  </si>
  <si>
    <t>Obrigações Sociais Parceladas L.P.</t>
  </si>
  <si>
    <t>Outros Exigíveis de L.P.</t>
  </si>
  <si>
    <t>Patrimônio Líquido</t>
  </si>
  <si>
    <t>Patrimônio Social</t>
  </si>
  <si>
    <t>Superávit/(Déficit) Acumulados</t>
  </si>
  <si>
    <t>TOTAL DO PASSIVO</t>
  </si>
  <si>
    <t>DEMONSTRAÇÃO DOS RESULTADOS DOS EXERCÍCIOS - ENCERRADOS EM:</t>
  </si>
  <si>
    <t>(=) Receita Bruta Operacional</t>
  </si>
  <si>
    <t xml:space="preserve">     Serviços Prestados</t>
  </si>
  <si>
    <t>(+) Convênios</t>
  </si>
  <si>
    <t>(-) Glosas</t>
  </si>
  <si>
    <t xml:space="preserve">      Subvenções Mensais </t>
  </si>
  <si>
    <t>(+) Subvenções mensais de Apoio ao SUS</t>
  </si>
  <si>
    <t>(=) Receita Líquida Operacional</t>
  </si>
  <si>
    <t>(=) Despesas/Custos Operacionais</t>
  </si>
  <si>
    <t>(-) Despesas com Pessoal</t>
  </si>
  <si>
    <t xml:space="preserve">   (-) Despesa com pessoal próprio</t>
  </si>
  <si>
    <t xml:space="preserve">   (-) Encargos sociais</t>
  </si>
  <si>
    <t xml:space="preserve">(-) Serviços de terceiros </t>
  </si>
  <si>
    <t xml:space="preserve">   (-) Serviços de terceiros – P. Jurídica</t>
  </si>
  <si>
    <t xml:space="preserve">   (-) Serviços de terceiros – P. Física</t>
  </si>
  <si>
    <t>(-) Materiais e medicamentos</t>
  </si>
  <si>
    <t>(-) Consumo - gêneros alimentícios</t>
  </si>
  <si>
    <t>(-) Outras despesas  hospitalares</t>
  </si>
  <si>
    <t>(-) Despesas gerais</t>
  </si>
  <si>
    <t xml:space="preserve">   (-) Despesas com Depreciações</t>
  </si>
  <si>
    <t xml:space="preserve">   (-) Seguro</t>
  </si>
  <si>
    <t xml:space="preserve">   (-) Energia Elétrica</t>
  </si>
  <si>
    <t xml:space="preserve">   (-) Despesas Legais e Judiciais</t>
  </si>
  <si>
    <t xml:space="preserve">   (-) Outros gastos operacionais</t>
  </si>
  <si>
    <t xml:space="preserve">   (-) Impostos e Taxas</t>
  </si>
  <si>
    <t>Despesas Fiscais e Previdenciárias</t>
  </si>
  <si>
    <t>(-) Benefício Fiscal Previdenciário</t>
  </si>
  <si>
    <t xml:space="preserve">   (+) Proc. Conversão Tabela SUS - URV</t>
  </si>
  <si>
    <t>(+) Receitas de aplicações financeiras</t>
  </si>
  <si>
    <t xml:space="preserve">(=) Superávit/(Déficit) </t>
  </si>
  <si>
    <t>DEMONSTRAÇÃO DE ORIGENS E APLICAÇÕES DE RECURSOS</t>
  </si>
  <si>
    <t>DOS EXERCÍCIOS ENCERRADOS EM:</t>
  </si>
  <si>
    <t>ORIGENS DOS RECURSOS</t>
  </si>
  <si>
    <t xml:space="preserve">Das Operações </t>
  </si>
  <si>
    <t>Superávit (Prejuízo) Líquido do Exercício</t>
  </si>
  <si>
    <t>(-)  Ajustes dos Exercícios Anteriores</t>
  </si>
  <si>
    <t>Mais</t>
  </si>
  <si>
    <t>Depreciação Acumulada</t>
  </si>
  <si>
    <t>De Terceiros</t>
  </si>
  <si>
    <t xml:space="preserve">Aumento Passivo Não Circulante </t>
  </si>
  <si>
    <t>Resgate de Ativo Não Circulante Realizável a L.P.</t>
  </si>
  <si>
    <t>Diminuição dos Investimentos</t>
  </si>
  <si>
    <t>TOTAL DAS ORIGENS</t>
  </si>
  <si>
    <t>APLICAÇÃO DE RECURSOS</t>
  </si>
  <si>
    <t>Diminuição do Passivo Não Circulante</t>
  </si>
  <si>
    <t>Acréscimos de Bens do Imobilizado</t>
  </si>
  <si>
    <t>Aumento do Ativo Não Circulante Realizável L.P.</t>
  </si>
  <si>
    <t>TOTAL DAS APLICAÇÕES DE RECURSOS</t>
  </si>
  <si>
    <t>ACRÉSCIMO DO CAPITAL CIRCULANTE LÍQUIDO</t>
  </si>
  <si>
    <t>DEMONSTRAÇÃO DO ACRÉSCIMO / DIMINUIÇÃO DO CAPITAL CIRCULANTE  LÍQUIDO</t>
  </si>
  <si>
    <t>Variação</t>
  </si>
  <si>
    <t>Ativo Circulante</t>
  </si>
  <si>
    <t>Passivo Circulante</t>
  </si>
  <si>
    <t>Aumento C.C.L.</t>
  </si>
  <si>
    <t>I - DAS ATIVIDADES OPERACIONAIS</t>
  </si>
  <si>
    <t>$</t>
  </si>
  <si>
    <t>ENTRADAS</t>
  </si>
  <si>
    <t xml:space="preserve">    Recebimentos de Clientes</t>
  </si>
  <si>
    <t xml:space="preserve">    Outros Créditos</t>
  </si>
  <si>
    <t>SAÍDAS</t>
  </si>
  <si>
    <t xml:space="preserve">    Pagamentos do Pessoal</t>
  </si>
  <si>
    <t xml:space="preserve">    Serviços de terceiros </t>
  </si>
  <si>
    <t xml:space="preserve">    Despesas gerais - pagamentos</t>
  </si>
  <si>
    <t xml:space="preserve">    Glosas </t>
  </si>
  <si>
    <t>SALDO DAS ATIVIDADES OPERACIONAIS</t>
  </si>
  <si>
    <t>II. - DAS ATIVIDADES NÃO OPERACIONAIS</t>
  </si>
  <si>
    <t xml:space="preserve">    Receitas não operacionais</t>
  </si>
  <si>
    <t xml:space="preserve">    Despesas não operacionais</t>
  </si>
  <si>
    <t>SALDO DAS ATIVIDADES NÃO OPERACIONAIS</t>
  </si>
  <si>
    <t>III - DAS ATIVIDADES DE INVESTIMENTOS</t>
  </si>
  <si>
    <t xml:space="preserve">    Valor de Venda de Permanentes</t>
  </si>
  <si>
    <t xml:space="preserve">    Depreciação acumulada</t>
  </si>
  <si>
    <t xml:space="preserve">    Investimentos no Permanente</t>
  </si>
  <si>
    <t xml:space="preserve">    Investimentos no Realiz. L.P.</t>
  </si>
  <si>
    <t>SALDO DAS ATIVIDADES DE INVESTIMENTO</t>
  </si>
  <si>
    <t>IV - DAS ATIVIDADES DE FINANCIAMENTO</t>
  </si>
  <si>
    <t xml:space="preserve">    Integralização de Capital</t>
  </si>
  <si>
    <t xml:space="preserve">    Amortização de Empréstimos</t>
  </si>
  <si>
    <t xml:space="preserve">    Despesas ( - ) Receitas Financeiras</t>
  </si>
  <si>
    <t xml:space="preserve">    Outras atividades de financiamento</t>
  </si>
  <si>
    <t>SALDO DAS ATIVIDADES DE FINANCIAMENTO</t>
  </si>
  <si>
    <t>SALDO DO PERÍODO</t>
  </si>
  <si>
    <t>( + ) Saldo inicial Caixa/Bancos/Aplic. Finan..</t>
  </si>
  <si>
    <t xml:space="preserve"> = Saldo Final Caixa/Bancos/Aplic. Finan..</t>
  </si>
  <si>
    <t>DEMONSTRAÇÃO DO VALOR ADICIONADO</t>
  </si>
  <si>
    <t>1)  ENTRADAS</t>
  </si>
  <si>
    <t>A) Vendas de Produtos e Serviços</t>
  </si>
  <si>
    <t>B) Receitas Financeiras</t>
  </si>
  <si>
    <t>TOTAL DAS ENTRADAS</t>
  </si>
  <si>
    <t>2)  SAÍDAS</t>
  </si>
  <si>
    <t>E) Matérias Primas e Bens de Consumo</t>
  </si>
  <si>
    <t xml:space="preserve">F) Serviços de Terceiros </t>
  </si>
  <si>
    <t>G) Demais gastos admin.</t>
  </si>
  <si>
    <t>TOTAL DAS SAÍDAS</t>
  </si>
  <si>
    <t>3)  VALOR ADICIONADO LÍQUIDO</t>
  </si>
  <si>
    <t xml:space="preserve">4)  DISTRIBUIÇÃO DO VALOR ADICIONADO </t>
  </si>
  <si>
    <t>I) Salários e Encargos</t>
  </si>
  <si>
    <t xml:space="preserve">J) Impostos </t>
  </si>
  <si>
    <t xml:space="preserve">K) Desp. de Emprestimos e Financiamentos </t>
  </si>
  <si>
    <t xml:space="preserve">L) Superávit do Exercício </t>
  </si>
  <si>
    <t xml:space="preserve">VALOR ADICIONADO A SOCIEDADE </t>
  </si>
  <si>
    <t>DEMONSTRAÇÃO DAS MUTAÇÕES DO PATRIMÔNIO LÍQUIDO</t>
  </si>
  <si>
    <t>HISTÓRICOS</t>
  </si>
  <si>
    <t>PATRIMÔNIO</t>
  </si>
  <si>
    <t xml:space="preserve">RESERVAS DE </t>
  </si>
  <si>
    <t>SUPERÁVIT/DÉFICIT</t>
  </si>
  <si>
    <t>TOTAL</t>
  </si>
  <si>
    <t>SOCIAL</t>
  </si>
  <si>
    <t>REAVALIAÇÃO</t>
  </si>
  <si>
    <t>ACUMULADO</t>
  </si>
  <si>
    <t>(+) Superávit do Exercício</t>
  </si>
  <si>
    <t>HOSPITAL DE CLÍNICAS DE CARAZINHO</t>
  </si>
  <si>
    <t>Carazinho, 31 de dezembro de 2025</t>
  </si>
  <si>
    <t>Jocelio Nissel Cunha</t>
  </si>
  <si>
    <t>Presidente</t>
  </si>
  <si>
    <t>CPF 429.464.330-72</t>
  </si>
  <si>
    <t>Adiantamento de Clientes/Convênios</t>
  </si>
  <si>
    <t>Subvenções a Realizar</t>
  </si>
  <si>
    <t>(+) Sistema Único de Saúde SUS</t>
  </si>
  <si>
    <t>Ipergs</t>
  </si>
  <si>
    <t>Unimed</t>
  </si>
  <si>
    <t>Capsem</t>
  </si>
  <si>
    <t>Outros Convênios</t>
  </si>
  <si>
    <t xml:space="preserve">(+) Atendimentos Particulares </t>
  </si>
  <si>
    <t>(+) Receitas Restaurante HCC</t>
  </si>
  <si>
    <t>(=) Resultado Bruto Operacional</t>
  </si>
  <si>
    <t>(-) Despesas Financeira e devoluções</t>
  </si>
  <si>
    <t xml:space="preserve">   Encargos financeiros</t>
  </si>
  <si>
    <t xml:space="preserve">   Devol. rendimentos e saldos de subvenções</t>
  </si>
  <si>
    <t>(=) Resultado Liquido Operacional</t>
  </si>
  <si>
    <t xml:space="preserve">( + ) Outras Receitas  </t>
  </si>
  <si>
    <t>(+) Alugueis</t>
  </si>
  <si>
    <t xml:space="preserve">(+) Outras Doações </t>
  </si>
  <si>
    <t>(+) Subvenções Eventuais</t>
  </si>
  <si>
    <t>(+) Participação Exames Ressonancia/Tomografias</t>
  </si>
  <si>
    <t>(+) Outras receitas</t>
  </si>
  <si>
    <t>Receitas de Capital com Subvenções de invest.</t>
  </si>
  <si>
    <t xml:space="preserve">C) Outras Receitas </t>
  </si>
  <si>
    <t>H) Devol. rendimentos e saldos de subvenções</t>
  </si>
  <si>
    <t>Saldo em 31/12/2024</t>
  </si>
  <si>
    <t>(+) Ajustes exercicios anteriores</t>
  </si>
  <si>
    <t>(+) Receitas de Capital com Subvenções de invest.</t>
  </si>
  <si>
    <t>TOTAL EM 31/12/2025</t>
  </si>
  <si>
    <t>Demonstração dos Fluxos de Caixa</t>
  </si>
  <si>
    <t xml:space="preserve">    Pagamentos a Fornecedores</t>
  </si>
  <si>
    <t xml:space="preserve">    Novos Empréstimos/crédito rotativo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</si>
</sst>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(* #,##0.0000_);_(* \(#,##0.00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 val="singleAccounting"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sz val="12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FF0000"/>
      <name val="Arial"/>
      <family val="2"/>
    </font>
    <font>
      <b/>
      <sz val="8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3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/>
    <xf numFmtId="164" fontId="8" fillId="0" borderId="0" xfId="0" applyNumberFormat="1" applyFont="1"/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4" fillId="0" borderId="0" xfId="0" applyFont="1"/>
    <xf numFmtId="164" fontId="4" fillId="0" borderId="0" xfId="1" applyNumberFormat="1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164" fontId="8" fillId="0" borderId="0" xfId="1" applyNumberFormat="1" applyFont="1" applyFill="1" applyBorder="1"/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4" fontId="4" fillId="0" borderId="0" xfId="0" applyNumberFormat="1" applyFont="1"/>
    <xf numFmtId="164" fontId="6" fillId="0" borderId="0" xfId="0" applyNumberFormat="1" applyFont="1"/>
    <xf numFmtId="1" fontId="7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3" fillId="0" borderId="0" xfId="1" applyNumberFormat="1" applyFont="1" applyFill="1" applyBorder="1"/>
    <xf numFmtId="0" fontId="3" fillId="0" borderId="0" xfId="0" applyFont="1"/>
    <xf numFmtId="164" fontId="7" fillId="0" borderId="0" xfId="0" applyNumberFormat="1" applyFont="1"/>
    <xf numFmtId="43" fontId="7" fillId="0" borderId="0" xfId="0" applyNumberFormat="1" applyFont="1"/>
    <xf numFmtId="0" fontId="9" fillId="0" borderId="0" xfId="0" applyFont="1"/>
    <xf numFmtId="164" fontId="6" fillId="0" borderId="0" xfId="1" applyNumberFormat="1" applyFont="1" applyFill="1" applyBorder="1" applyAlignment="1">
      <alignment horizontal="center"/>
    </xf>
    <xf numFmtId="164" fontId="3" fillId="0" borderId="0" xfId="0" applyNumberFormat="1" applyFont="1"/>
    <xf numFmtId="0" fontId="10" fillId="0" borderId="0" xfId="0" applyFont="1"/>
    <xf numFmtId="165" fontId="10" fillId="0" borderId="0" xfId="0" applyNumberFormat="1" applyFont="1"/>
    <xf numFmtId="4" fontId="10" fillId="0" borderId="1" xfId="0" applyNumberFormat="1" applyFont="1" applyBorder="1"/>
    <xf numFmtId="165" fontId="10" fillId="0" borderId="1" xfId="0" applyNumberFormat="1" applyFont="1" applyBorder="1"/>
    <xf numFmtId="165" fontId="10" fillId="0" borderId="1" xfId="1" applyNumberFormat="1" applyFont="1" applyFill="1" applyBorder="1"/>
    <xf numFmtId="164" fontId="9" fillId="0" borderId="1" xfId="1" applyNumberFormat="1" applyFont="1" applyFill="1" applyBorder="1"/>
    <xf numFmtId="164" fontId="10" fillId="0" borderId="1" xfId="1" applyNumberFormat="1" applyFont="1" applyFill="1" applyBorder="1"/>
    <xf numFmtId="0" fontId="10" fillId="0" borderId="1" xfId="0" applyFont="1" applyBorder="1"/>
    <xf numFmtId="4" fontId="10" fillId="0" borderId="0" xfId="0" applyNumberFormat="1" applyFont="1"/>
    <xf numFmtId="165" fontId="10" fillId="0" borderId="2" xfId="0" applyNumberFormat="1" applyFont="1" applyBorder="1"/>
    <xf numFmtId="165" fontId="10" fillId="0" borderId="0" xfId="1" applyNumberFormat="1" applyFont="1" applyFill="1" applyBorder="1"/>
    <xf numFmtId="164" fontId="9" fillId="0" borderId="0" xfId="1" applyNumberFormat="1" applyFont="1" applyFill="1" applyBorder="1"/>
    <xf numFmtId="164" fontId="10" fillId="0" borderId="0" xfId="1" applyNumberFormat="1" applyFont="1" applyFill="1" applyBorder="1"/>
    <xf numFmtId="4" fontId="9" fillId="0" borderId="0" xfId="0" applyNumberFormat="1" applyFont="1"/>
    <xf numFmtId="165" fontId="9" fillId="0" borderId="1" xfId="1" applyNumberFormat="1" applyFont="1" applyFill="1" applyBorder="1" applyAlignment="1">
      <alignment horizontal="center"/>
    </xf>
    <xf numFmtId="4" fontId="11" fillId="0" borderId="0" xfId="0" applyNumberFormat="1" applyFont="1"/>
    <xf numFmtId="0" fontId="11" fillId="0" borderId="0" xfId="0" applyFont="1"/>
    <xf numFmtId="0" fontId="9" fillId="0" borderId="1" xfId="0" applyFont="1" applyBorder="1"/>
    <xf numFmtId="164" fontId="10" fillId="0" borderId="0" xfId="0" applyNumberFormat="1" applyFont="1"/>
    <xf numFmtId="164" fontId="9" fillId="0" borderId="0" xfId="0" applyNumberFormat="1" applyFont="1"/>
    <xf numFmtId="165" fontId="9" fillId="0" borderId="0" xfId="0" applyNumberFormat="1" applyFont="1"/>
    <xf numFmtId="164" fontId="9" fillId="0" borderId="0" xfId="1" applyNumberFormat="1" applyFont="1" applyFill="1" applyBorder="1" applyAlignment="1">
      <alignment horizontal="center"/>
    </xf>
    <xf numFmtId="43" fontId="10" fillId="0" borderId="0" xfId="0" applyNumberFormat="1" applyFont="1"/>
    <xf numFmtId="165" fontId="9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/>
    <xf numFmtId="164" fontId="6" fillId="0" borderId="7" xfId="1" applyNumberFormat="1" applyFont="1" applyFill="1" applyBorder="1"/>
    <xf numFmtId="164" fontId="6" fillId="0" borderId="8" xfId="1" applyNumberFormat="1" applyFont="1" applyFill="1" applyBorder="1"/>
    <xf numFmtId="0" fontId="3" fillId="0" borderId="9" xfId="0" applyFont="1" applyBorder="1"/>
    <xf numFmtId="164" fontId="3" fillId="0" borderId="10" xfId="1" applyNumberFormat="1" applyFont="1" applyFill="1" applyBorder="1"/>
    <xf numFmtId="164" fontId="3" fillId="0" borderId="11" xfId="1" applyNumberFormat="1" applyFont="1" applyFill="1" applyBorder="1"/>
    <xf numFmtId="0" fontId="6" fillId="0" borderId="9" xfId="0" applyFont="1" applyBorder="1"/>
    <xf numFmtId="164" fontId="6" fillId="0" borderId="10" xfId="1" applyNumberFormat="1" applyFont="1" applyFill="1" applyBorder="1"/>
    <xf numFmtId="164" fontId="6" fillId="0" borderId="11" xfId="1" applyNumberFormat="1" applyFont="1" applyFill="1" applyBorder="1"/>
    <xf numFmtId="0" fontId="3" fillId="0" borderId="12" xfId="0" applyFont="1" applyBorder="1"/>
    <xf numFmtId="164" fontId="3" fillId="0" borderId="13" xfId="1" applyNumberFormat="1" applyFont="1" applyFill="1" applyBorder="1"/>
    <xf numFmtId="164" fontId="3" fillId="0" borderId="14" xfId="1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5" fontId="6" fillId="0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 applyAlignment="1">
      <alignment horizontal="center"/>
    </xf>
    <xf numFmtId="4" fontId="5" fillId="0" borderId="0" xfId="0" applyNumberFormat="1" applyFont="1"/>
    <xf numFmtId="164" fontId="5" fillId="0" borderId="0" xfId="1" applyNumberFormat="1" applyFont="1" applyFill="1" applyBorder="1"/>
    <xf numFmtId="0" fontId="5" fillId="0" borderId="0" xfId="0" applyFont="1"/>
    <xf numFmtId="4" fontId="6" fillId="0" borderId="0" xfId="0" applyNumberFormat="1" applyFont="1" applyAlignment="1">
      <alignment horizontal="center"/>
    </xf>
    <xf numFmtId="4" fontId="6" fillId="0" borderId="0" xfId="0" applyNumberFormat="1" applyFont="1"/>
    <xf numFmtId="43" fontId="6" fillId="0" borderId="0" xfId="0" applyNumberFormat="1" applyFont="1"/>
    <xf numFmtId="43" fontId="4" fillId="0" borderId="0" xfId="0" applyNumberFormat="1" applyFont="1"/>
    <xf numFmtId="4" fontId="3" fillId="0" borderId="0" xfId="0" applyNumberFormat="1" applyFont="1"/>
    <xf numFmtId="4" fontId="7" fillId="0" borderId="0" xfId="0" applyNumberFormat="1" applyFont="1"/>
    <xf numFmtId="4" fontId="12" fillId="0" borderId="0" xfId="0" applyNumberFormat="1" applyFont="1"/>
    <xf numFmtId="164" fontId="12" fillId="0" borderId="0" xfId="1" applyNumberFormat="1" applyFont="1" applyFill="1" applyBorder="1"/>
    <xf numFmtId="0" fontId="12" fillId="0" borderId="0" xfId="0" applyFont="1"/>
    <xf numFmtId="4" fontId="4" fillId="0" borderId="0" xfId="1" applyNumberFormat="1" applyFont="1" applyFill="1" applyBorder="1"/>
    <xf numFmtId="0" fontId="13" fillId="0" borderId="0" xfId="0" applyFont="1"/>
    <xf numFmtId="164" fontId="14" fillId="0" borderId="0" xfId="1" applyNumberFormat="1" applyFont="1" applyFill="1" applyBorder="1"/>
    <xf numFmtId="164" fontId="13" fillId="0" borderId="0" xfId="1" applyNumberFormat="1" applyFont="1" applyFill="1" applyBorder="1" applyAlignment="1">
      <alignment horizontal="center"/>
    </xf>
    <xf numFmtId="4" fontId="13" fillId="0" borderId="0" xfId="0" applyNumberFormat="1" applyFont="1"/>
    <xf numFmtId="164" fontId="13" fillId="0" borderId="0" xfId="1" applyNumberFormat="1" applyFont="1" applyFill="1" applyBorder="1"/>
    <xf numFmtId="0" fontId="15" fillId="0" borderId="0" xfId="0" applyFont="1"/>
    <xf numFmtId="164" fontId="15" fillId="0" borderId="0" xfId="0" applyNumberFormat="1" applyFont="1"/>
    <xf numFmtId="164" fontId="15" fillId="0" borderId="0" xfId="1" applyNumberFormat="1" applyFont="1" applyFill="1" applyBorder="1"/>
    <xf numFmtId="43" fontId="3" fillId="0" borderId="0" xfId="0" applyNumberFormat="1" applyFont="1"/>
    <xf numFmtId="17" fontId="9" fillId="0" borderId="0" xfId="0" applyNumberFormat="1" applyFont="1" applyAlignment="1">
      <alignment horizontal="center"/>
    </xf>
    <xf numFmtId="165" fontId="9" fillId="0" borderId="0" xfId="1" applyNumberFormat="1" applyFont="1" applyFill="1" applyBorder="1"/>
    <xf numFmtId="165" fontId="9" fillId="0" borderId="1" xfId="1" applyNumberFormat="1" applyFont="1" applyFill="1" applyBorder="1"/>
    <xf numFmtId="165" fontId="9" fillId="0" borderId="1" xfId="0" applyNumberFormat="1" applyFont="1" applyBorder="1"/>
    <xf numFmtId="164" fontId="16" fillId="0" borderId="0" xfId="0" applyNumberFormat="1" applyFont="1"/>
    <xf numFmtId="166" fontId="4" fillId="0" borderId="0" xfId="0" applyNumberFormat="1" applyFont="1"/>
    <xf numFmtId="3" fontId="17" fillId="0" borderId="0" xfId="0" applyNumberFormat="1" applyFont="1"/>
    <xf numFmtId="164" fontId="17" fillId="0" borderId="0" xfId="1" applyNumberFormat="1" applyFont="1" applyFill="1" applyBorder="1"/>
    <xf numFmtId="0" fontId="9" fillId="0" borderId="0" xfId="0" applyFont="1" applyAlignment="1">
      <alignment horizontal="right"/>
    </xf>
    <xf numFmtId="165" fontId="7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~1\AppData\Local\Temp\pid-59620\Balan&#231;o%202.025.XLS" TargetMode="External"/><Relationship Id="rId1" Type="http://schemas.openxmlformats.org/officeDocument/2006/relationships/externalLinkPath" Target="/Users/ADMINI~1/AppData/Local/Temp/pid-59620/Balan&#231;o%202.0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5"/>
      <sheetName val="subvenções balanço"/>
      <sheetName val="planilha empréstimos"/>
      <sheetName val="Plan7"/>
      <sheetName val="Plan6"/>
      <sheetName val="Plan1"/>
      <sheetName val="doações"/>
      <sheetName val="Plan2"/>
      <sheetName val="Plan3"/>
      <sheetName val="Plan4"/>
      <sheetName val="balanço e dre "/>
      <sheetName val="demonst de origens e recursos"/>
      <sheetName val="fluxo de caixa"/>
      <sheetName val="valor adicionado"/>
      <sheetName val="demost.de mutações do PL."/>
      <sheetName val="dmpl 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>
            <v>1868.44</v>
          </cell>
        </row>
        <row r="6">
          <cell r="B6">
            <v>1045068.45</v>
          </cell>
        </row>
        <row r="17">
          <cell r="B17">
            <v>8528649.5</v>
          </cell>
        </row>
        <row r="19">
          <cell r="B19">
            <v>512459.58</v>
          </cell>
        </row>
        <row r="21">
          <cell r="B21">
            <v>1435430.48</v>
          </cell>
        </row>
        <row r="36">
          <cell r="B36">
            <v>23372721.079999998</v>
          </cell>
        </row>
        <row r="39">
          <cell r="B39">
            <v>515228.43</v>
          </cell>
        </row>
        <row r="42">
          <cell r="B42">
            <v>1135998.21</v>
          </cell>
        </row>
        <row r="66">
          <cell r="B66">
            <v>7797630.709999999</v>
          </cell>
        </row>
        <row r="80">
          <cell r="B80">
            <v>3076865.35</v>
          </cell>
        </row>
        <row r="83">
          <cell r="B83">
            <v>26202</v>
          </cell>
        </row>
        <row r="85">
          <cell r="B85">
            <v>3914649.07</v>
          </cell>
        </row>
        <row r="88">
          <cell r="B88">
            <v>1780</v>
          </cell>
        </row>
        <row r="89">
          <cell r="B89">
            <v>592000</v>
          </cell>
        </row>
        <row r="90">
          <cell r="B90">
            <v>39653.32</v>
          </cell>
        </row>
      </sheetData>
      <sheetData sheetId="9">
        <row r="8">
          <cell r="N8">
            <v>104141.01</v>
          </cell>
        </row>
        <row r="9">
          <cell r="N9">
            <v>104569.2</v>
          </cell>
        </row>
        <row r="10">
          <cell r="N10">
            <v>1013341</v>
          </cell>
        </row>
        <row r="15">
          <cell r="N15">
            <v>221471.19</v>
          </cell>
        </row>
        <row r="17">
          <cell r="N17">
            <v>3919299.67</v>
          </cell>
        </row>
        <row r="22">
          <cell r="N22">
            <v>61074.31</v>
          </cell>
        </row>
        <row r="25">
          <cell r="N25">
            <v>159370.1</v>
          </cell>
        </row>
        <row r="26">
          <cell r="N26">
            <v>130998.87</v>
          </cell>
        </row>
        <row r="32">
          <cell r="N32">
            <v>690119.41</v>
          </cell>
        </row>
        <row r="33">
          <cell r="N33">
            <v>393120.67</v>
          </cell>
        </row>
        <row r="50">
          <cell r="N50">
            <v>7081633.4100000001</v>
          </cell>
        </row>
        <row r="51">
          <cell r="N51">
            <v>5202119.2</v>
          </cell>
        </row>
        <row r="52">
          <cell r="N52">
            <v>2729720.12</v>
          </cell>
        </row>
        <row r="54">
          <cell r="N54">
            <v>2203176.58</v>
          </cell>
        </row>
        <row r="55">
          <cell r="N55">
            <v>758039.58</v>
          </cell>
        </row>
        <row r="56">
          <cell r="N56">
            <v>3685740.94</v>
          </cell>
        </row>
        <row r="57">
          <cell r="N57">
            <v>2418612.75</v>
          </cell>
        </row>
        <row r="58">
          <cell r="N58">
            <v>207309.51</v>
          </cell>
        </row>
        <row r="59">
          <cell r="N59">
            <v>232214.5</v>
          </cell>
        </row>
        <row r="60">
          <cell r="N60">
            <v>102290.69</v>
          </cell>
        </row>
        <row r="61">
          <cell r="N61">
            <v>231416.04</v>
          </cell>
        </row>
        <row r="62">
          <cell r="N62">
            <v>1929532.9</v>
          </cell>
        </row>
        <row r="69">
          <cell r="N69">
            <v>5692717.1200000001</v>
          </cell>
        </row>
        <row r="70">
          <cell r="N70">
            <v>69300.58</v>
          </cell>
        </row>
        <row r="73">
          <cell r="N73">
            <v>650000</v>
          </cell>
        </row>
        <row r="74">
          <cell r="N74">
            <v>1196678.6100000001</v>
          </cell>
        </row>
        <row r="75">
          <cell r="N75">
            <v>11095697.26</v>
          </cell>
        </row>
        <row r="77">
          <cell r="N77">
            <v>1894097.5899999999</v>
          </cell>
        </row>
        <row r="84">
          <cell r="N84">
            <v>4424220.74</v>
          </cell>
        </row>
        <row r="85">
          <cell r="N85">
            <v>242906.66</v>
          </cell>
        </row>
        <row r="91">
          <cell r="N91">
            <v>-7049882.6099999985</v>
          </cell>
        </row>
        <row r="161">
          <cell r="M161">
            <v>15840294.07</v>
          </cell>
        </row>
        <row r="162">
          <cell r="M162">
            <v>4674749.2699999996</v>
          </cell>
        </row>
        <row r="164">
          <cell r="M164">
            <v>5238269.5599999987</v>
          </cell>
        </row>
        <row r="165">
          <cell r="M165">
            <v>3674752.11</v>
          </cell>
        </row>
        <row r="166">
          <cell r="M166">
            <v>3699846.54</v>
          </cell>
        </row>
        <row r="167">
          <cell r="M167">
            <v>1316840.74</v>
          </cell>
        </row>
        <row r="168">
          <cell r="M168">
            <v>2961916.64</v>
          </cell>
        </row>
        <row r="169">
          <cell r="M169">
            <v>-175236.22</v>
          </cell>
        </row>
        <row r="171">
          <cell r="M171">
            <v>36976091.719999999</v>
          </cell>
        </row>
        <row r="172">
          <cell r="M172">
            <v>1248061.02</v>
          </cell>
        </row>
        <row r="176">
          <cell r="M176">
            <v>30305946.140000001</v>
          </cell>
        </row>
        <row r="177">
          <cell r="M177">
            <v>2526172.2400000002</v>
          </cell>
        </row>
        <row r="179">
          <cell r="M179">
            <v>21930690.879999999</v>
          </cell>
        </row>
        <row r="180">
          <cell r="M180">
            <v>2782006.01</v>
          </cell>
        </row>
        <row r="181">
          <cell r="M181">
            <v>18235943.760000002</v>
          </cell>
        </row>
        <row r="182">
          <cell r="M182">
            <v>3468630.52</v>
          </cell>
        </row>
        <row r="183">
          <cell r="M183">
            <v>1220690.75</v>
          </cell>
        </row>
        <row r="184">
          <cell r="O184">
            <v>557496.45000000065</v>
          </cell>
        </row>
        <row r="185">
          <cell r="M185">
            <v>2319978.77</v>
          </cell>
        </row>
        <row r="186">
          <cell r="M186">
            <v>19983.2</v>
          </cell>
        </row>
        <row r="188">
          <cell r="M188">
            <v>49023.05</v>
          </cell>
        </row>
        <row r="191">
          <cell r="M191">
            <v>7625518.3499999996</v>
          </cell>
        </row>
        <row r="193">
          <cell r="O193">
            <v>807196.36999999918</v>
          </cell>
        </row>
        <row r="194">
          <cell r="M194">
            <v>61560.28</v>
          </cell>
        </row>
        <row r="195">
          <cell r="M195">
            <v>415849.06</v>
          </cell>
        </row>
        <row r="196">
          <cell r="M196">
            <v>7981312.5700000003</v>
          </cell>
        </row>
        <row r="200">
          <cell r="M200">
            <v>27994.560000000001</v>
          </cell>
        </row>
        <row r="202">
          <cell r="M202">
            <v>6456743.3399999999</v>
          </cell>
        </row>
        <row r="203">
          <cell r="M203">
            <v>872736.91</v>
          </cell>
        </row>
      </sheetData>
      <sheetData sheetId="10">
        <row r="7">
          <cell r="F7">
            <v>12045550.209999999</v>
          </cell>
        </row>
        <row r="33">
          <cell r="F33">
            <v>1083240.08</v>
          </cell>
          <cell r="H33">
            <v>1214238.6400000001</v>
          </cell>
        </row>
        <row r="36">
          <cell r="F36">
            <v>80026.849999999991</v>
          </cell>
          <cell r="H36">
            <v>80026.849999999991</v>
          </cell>
        </row>
        <row r="39">
          <cell r="F39">
            <v>51996204.619999997</v>
          </cell>
          <cell r="H39">
            <v>41608258.509999998</v>
          </cell>
        </row>
        <row r="54">
          <cell r="F54">
            <v>67150.100000000006</v>
          </cell>
          <cell r="H54">
            <v>67150.100000000006</v>
          </cell>
        </row>
        <row r="58">
          <cell r="F58">
            <v>-14035009.1</v>
          </cell>
          <cell r="H58">
            <v>-11733995.380000001</v>
          </cell>
        </row>
        <row r="63">
          <cell r="A63" t="str">
            <v>Carazinho, 31 de dezembro de 2025</v>
          </cell>
        </row>
        <row r="76">
          <cell r="F76">
            <v>32543823.919999998</v>
          </cell>
        </row>
        <row r="89">
          <cell r="F89">
            <v>19503600.859999999</v>
          </cell>
          <cell r="H89">
            <v>23009546.250000004</v>
          </cell>
        </row>
        <row r="95">
          <cell r="H95">
            <v>-991292.74</v>
          </cell>
        </row>
        <row r="96">
          <cell r="H96">
            <v>-3380410.4300000085</v>
          </cell>
        </row>
        <row r="162">
          <cell r="F162">
            <v>75455585.450000003</v>
          </cell>
        </row>
        <row r="164">
          <cell r="F164">
            <v>32832118.380000003</v>
          </cell>
        </row>
        <row r="167">
          <cell r="F167">
            <v>24712696.890000001</v>
          </cell>
        </row>
        <row r="170">
          <cell r="F170">
            <v>18235943.760000002</v>
          </cell>
        </row>
        <row r="171">
          <cell r="F171">
            <v>3468630.52</v>
          </cell>
        </row>
        <row r="172">
          <cell r="F172">
            <v>1220690.75</v>
          </cell>
        </row>
        <row r="173">
          <cell r="F173">
            <v>4209674.0100000007</v>
          </cell>
        </row>
        <row r="179">
          <cell r="F179">
            <v>49023.05</v>
          </cell>
        </row>
        <row r="184">
          <cell r="F184">
            <v>6456743.3399999999</v>
          </cell>
        </row>
        <row r="185">
          <cell r="F185">
            <v>27994.560000000001</v>
          </cell>
        </row>
        <row r="186">
          <cell r="F186">
            <v>872736.91</v>
          </cell>
        </row>
        <row r="188">
          <cell r="F188">
            <v>9741625.6699999999</v>
          </cell>
        </row>
        <row r="195">
          <cell r="F195">
            <v>-5094544.1799999978</v>
          </cell>
        </row>
      </sheetData>
      <sheetData sheetId="11">
        <row r="11">
          <cell r="G11">
            <v>10568804.57</v>
          </cell>
        </row>
        <row r="12">
          <cell r="G12">
            <v>-1912819.24</v>
          </cell>
        </row>
        <row r="47">
          <cell r="A47" t="str">
            <v>Carazinho, 31 de dezembro de 2025</v>
          </cell>
        </row>
      </sheetData>
      <sheetData sheetId="12">
        <row r="56">
          <cell r="A56" t="str">
            <v>Carazinho, 31 de dezembro de 2025</v>
          </cell>
        </row>
      </sheetData>
      <sheetData sheetId="13">
        <row r="34">
          <cell r="A34" t="str">
            <v>Carazinho, 31 de dezembro de 2025</v>
          </cell>
        </row>
      </sheetData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F0EA-38DE-4FE9-BEB1-2B78F92005D8}">
  <dimension ref="A1:O204"/>
  <sheetViews>
    <sheetView tabSelected="1" workbookViewId="0">
      <selection sqref="A1:XFD1048576"/>
    </sheetView>
  </sheetViews>
  <sheetFormatPr defaultRowHeight="12.75" x14ac:dyDescent="0.2"/>
  <cols>
    <col min="1" max="1" width="4.140625" style="12" customWidth="1"/>
    <col min="2" max="2" width="5.85546875" style="13" customWidth="1"/>
    <col min="3" max="3" width="31.28515625" style="12" customWidth="1"/>
    <col min="4" max="4" width="3" style="12" customWidth="1"/>
    <col min="5" max="5" width="4.85546875" style="2" customWidth="1"/>
    <col min="6" max="6" width="17.42578125" style="14" customWidth="1"/>
    <col min="7" max="7" width="7.7109375" style="12" bestFit="1" customWidth="1"/>
    <col min="8" max="8" width="17" style="14" customWidth="1"/>
    <col min="9" max="9" width="7.7109375" style="12" bestFit="1" customWidth="1"/>
    <col min="10" max="10" width="15.7109375" style="19" bestFit="1" customWidth="1"/>
    <col min="11" max="11" width="15.7109375" style="13" bestFit="1" customWidth="1"/>
    <col min="12" max="12" width="16.42578125" style="12" bestFit="1" customWidth="1"/>
    <col min="13" max="13" width="12.85546875" style="12" bestFit="1" customWidth="1"/>
    <col min="14" max="14" width="9.28515625" style="12" bestFit="1" customWidth="1"/>
    <col min="15" max="256" width="9.140625" style="12"/>
    <col min="257" max="257" width="4.140625" style="12" customWidth="1"/>
    <col min="258" max="258" width="5.85546875" style="12" customWidth="1"/>
    <col min="259" max="259" width="31.28515625" style="12" customWidth="1"/>
    <col min="260" max="260" width="3" style="12" customWidth="1"/>
    <col min="261" max="261" width="4.85546875" style="12" customWidth="1"/>
    <col min="262" max="262" width="17.42578125" style="12" customWidth="1"/>
    <col min="263" max="263" width="7.7109375" style="12" bestFit="1" customWidth="1"/>
    <col min="264" max="264" width="17" style="12" customWidth="1"/>
    <col min="265" max="265" width="7.7109375" style="12" bestFit="1" customWidth="1"/>
    <col min="266" max="267" width="15.7109375" style="12" bestFit="1" customWidth="1"/>
    <col min="268" max="268" width="16.42578125" style="12" bestFit="1" customWidth="1"/>
    <col min="269" max="269" width="12.85546875" style="12" bestFit="1" customWidth="1"/>
    <col min="270" max="270" width="9.28515625" style="12" bestFit="1" customWidth="1"/>
    <col min="271" max="512" width="9.140625" style="12"/>
    <col min="513" max="513" width="4.140625" style="12" customWidth="1"/>
    <col min="514" max="514" width="5.85546875" style="12" customWidth="1"/>
    <col min="515" max="515" width="31.28515625" style="12" customWidth="1"/>
    <col min="516" max="516" width="3" style="12" customWidth="1"/>
    <col min="517" max="517" width="4.85546875" style="12" customWidth="1"/>
    <col min="518" max="518" width="17.42578125" style="12" customWidth="1"/>
    <col min="519" max="519" width="7.7109375" style="12" bestFit="1" customWidth="1"/>
    <col min="520" max="520" width="17" style="12" customWidth="1"/>
    <col min="521" max="521" width="7.7109375" style="12" bestFit="1" customWidth="1"/>
    <col min="522" max="523" width="15.7109375" style="12" bestFit="1" customWidth="1"/>
    <col min="524" max="524" width="16.42578125" style="12" bestFit="1" customWidth="1"/>
    <col min="525" max="525" width="12.85546875" style="12" bestFit="1" customWidth="1"/>
    <col min="526" max="526" width="9.28515625" style="12" bestFit="1" customWidth="1"/>
    <col min="527" max="768" width="9.140625" style="12"/>
    <col min="769" max="769" width="4.140625" style="12" customWidth="1"/>
    <col min="770" max="770" width="5.85546875" style="12" customWidth="1"/>
    <col min="771" max="771" width="31.28515625" style="12" customWidth="1"/>
    <col min="772" max="772" width="3" style="12" customWidth="1"/>
    <col min="773" max="773" width="4.85546875" style="12" customWidth="1"/>
    <col min="774" max="774" width="17.42578125" style="12" customWidth="1"/>
    <col min="775" max="775" width="7.7109375" style="12" bestFit="1" customWidth="1"/>
    <col min="776" max="776" width="17" style="12" customWidth="1"/>
    <col min="777" max="777" width="7.7109375" style="12" bestFit="1" customWidth="1"/>
    <col min="778" max="779" width="15.7109375" style="12" bestFit="1" customWidth="1"/>
    <col min="780" max="780" width="16.42578125" style="12" bestFit="1" customWidth="1"/>
    <col min="781" max="781" width="12.85546875" style="12" bestFit="1" customWidth="1"/>
    <col min="782" max="782" width="9.28515625" style="12" bestFit="1" customWidth="1"/>
    <col min="783" max="1024" width="9.140625" style="12"/>
    <col min="1025" max="1025" width="4.140625" style="12" customWidth="1"/>
    <col min="1026" max="1026" width="5.85546875" style="12" customWidth="1"/>
    <col min="1027" max="1027" width="31.28515625" style="12" customWidth="1"/>
    <col min="1028" max="1028" width="3" style="12" customWidth="1"/>
    <col min="1029" max="1029" width="4.85546875" style="12" customWidth="1"/>
    <col min="1030" max="1030" width="17.42578125" style="12" customWidth="1"/>
    <col min="1031" max="1031" width="7.7109375" style="12" bestFit="1" customWidth="1"/>
    <col min="1032" max="1032" width="17" style="12" customWidth="1"/>
    <col min="1033" max="1033" width="7.7109375" style="12" bestFit="1" customWidth="1"/>
    <col min="1034" max="1035" width="15.7109375" style="12" bestFit="1" customWidth="1"/>
    <col min="1036" max="1036" width="16.42578125" style="12" bestFit="1" customWidth="1"/>
    <col min="1037" max="1037" width="12.85546875" style="12" bestFit="1" customWidth="1"/>
    <col min="1038" max="1038" width="9.28515625" style="12" bestFit="1" customWidth="1"/>
    <col min="1039" max="1280" width="9.140625" style="12"/>
    <col min="1281" max="1281" width="4.140625" style="12" customWidth="1"/>
    <col min="1282" max="1282" width="5.85546875" style="12" customWidth="1"/>
    <col min="1283" max="1283" width="31.28515625" style="12" customWidth="1"/>
    <col min="1284" max="1284" width="3" style="12" customWidth="1"/>
    <col min="1285" max="1285" width="4.85546875" style="12" customWidth="1"/>
    <col min="1286" max="1286" width="17.42578125" style="12" customWidth="1"/>
    <col min="1287" max="1287" width="7.7109375" style="12" bestFit="1" customWidth="1"/>
    <col min="1288" max="1288" width="17" style="12" customWidth="1"/>
    <col min="1289" max="1289" width="7.7109375" style="12" bestFit="1" customWidth="1"/>
    <col min="1290" max="1291" width="15.7109375" style="12" bestFit="1" customWidth="1"/>
    <col min="1292" max="1292" width="16.42578125" style="12" bestFit="1" customWidth="1"/>
    <col min="1293" max="1293" width="12.85546875" style="12" bestFit="1" customWidth="1"/>
    <col min="1294" max="1294" width="9.28515625" style="12" bestFit="1" customWidth="1"/>
    <col min="1295" max="1536" width="9.140625" style="12"/>
    <col min="1537" max="1537" width="4.140625" style="12" customWidth="1"/>
    <col min="1538" max="1538" width="5.85546875" style="12" customWidth="1"/>
    <col min="1539" max="1539" width="31.28515625" style="12" customWidth="1"/>
    <col min="1540" max="1540" width="3" style="12" customWidth="1"/>
    <col min="1541" max="1541" width="4.85546875" style="12" customWidth="1"/>
    <col min="1542" max="1542" width="17.42578125" style="12" customWidth="1"/>
    <col min="1543" max="1543" width="7.7109375" style="12" bestFit="1" customWidth="1"/>
    <col min="1544" max="1544" width="17" style="12" customWidth="1"/>
    <col min="1545" max="1545" width="7.7109375" style="12" bestFit="1" customWidth="1"/>
    <col min="1546" max="1547" width="15.7109375" style="12" bestFit="1" customWidth="1"/>
    <col min="1548" max="1548" width="16.42578125" style="12" bestFit="1" customWidth="1"/>
    <col min="1549" max="1549" width="12.85546875" style="12" bestFit="1" customWidth="1"/>
    <col min="1550" max="1550" width="9.28515625" style="12" bestFit="1" customWidth="1"/>
    <col min="1551" max="1792" width="9.140625" style="12"/>
    <col min="1793" max="1793" width="4.140625" style="12" customWidth="1"/>
    <col min="1794" max="1794" width="5.85546875" style="12" customWidth="1"/>
    <col min="1795" max="1795" width="31.28515625" style="12" customWidth="1"/>
    <col min="1796" max="1796" width="3" style="12" customWidth="1"/>
    <col min="1797" max="1797" width="4.85546875" style="12" customWidth="1"/>
    <col min="1798" max="1798" width="17.42578125" style="12" customWidth="1"/>
    <col min="1799" max="1799" width="7.7109375" style="12" bestFit="1" customWidth="1"/>
    <col min="1800" max="1800" width="17" style="12" customWidth="1"/>
    <col min="1801" max="1801" width="7.7109375" style="12" bestFit="1" customWidth="1"/>
    <col min="1802" max="1803" width="15.7109375" style="12" bestFit="1" customWidth="1"/>
    <col min="1804" max="1804" width="16.42578125" style="12" bestFit="1" customWidth="1"/>
    <col min="1805" max="1805" width="12.85546875" style="12" bestFit="1" customWidth="1"/>
    <col min="1806" max="1806" width="9.28515625" style="12" bestFit="1" customWidth="1"/>
    <col min="1807" max="2048" width="9.140625" style="12"/>
    <col min="2049" max="2049" width="4.140625" style="12" customWidth="1"/>
    <col min="2050" max="2050" width="5.85546875" style="12" customWidth="1"/>
    <col min="2051" max="2051" width="31.28515625" style="12" customWidth="1"/>
    <col min="2052" max="2052" width="3" style="12" customWidth="1"/>
    <col min="2053" max="2053" width="4.85546875" style="12" customWidth="1"/>
    <col min="2054" max="2054" width="17.42578125" style="12" customWidth="1"/>
    <col min="2055" max="2055" width="7.7109375" style="12" bestFit="1" customWidth="1"/>
    <col min="2056" max="2056" width="17" style="12" customWidth="1"/>
    <col min="2057" max="2057" width="7.7109375" style="12" bestFit="1" customWidth="1"/>
    <col min="2058" max="2059" width="15.7109375" style="12" bestFit="1" customWidth="1"/>
    <col min="2060" max="2060" width="16.42578125" style="12" bestFit="1" customWidth="1"/>
    <col min="2061" max="2061" width="12.85546875" style="12" bestFit="1" customWidth="1"/>
    <col min="2062" max="2062" width="9.28515625" style="12" bestFit="1" customWidth="1"/>
    <col min="2063" max="2304" width="9.140625" style="12"/>
    <col min="2305" max="2305" width="4.140625" style="12" customWidth="1"/>
    <col min="2306" max="2306" width="5.85546875" style="12" customWidth="1"/>
    <col min="2307" max="2307" width="31.28515625" style="12" customWidth="1"/>
    <col min="2308" max="2308" width="3" style="12" customWidth="1"/>
    <col min="2309" max="2309" width="4.85546875" style="12" customWidth="1"/>
    <col min="2310" max="2310" width="17.42578125" style="12" customWidth="1"/>
    <col min="2311" max="2311" width="7.7109375" style="12" bestFit="1" customWidth="1"/>
    <col min="2312" max="2312" width="17" style="12" customWidth="1"/>
    <col min="2313" max="2313" width="7.7109375" style="12" bestFit="1" customWidth="1"/>
    <col min="2314" max="2315" width="15.7109375" style="12" bestFit="1" customWidth="1"/>
    <col min="2316" max="2316" width="16.42578125" style="12" bestFit="1" customWidth="1"/>
    <col min="2317" max="2317" width="12.85546875" style="12" bestFit="1" customWidth="1"/>
    <col min="2318" max="2318" width="9.28515625" style="12" bestFit="1" customWidth="1"/>
    <col min="2319" max="2560" width="9.140625" style="12"/>
    <col min="2561" max="2561" width="4.140625" style="12" customWidth="1"/>
    <col min="2562" max="2562" width="5.85546875" style="12" customWidth="1"/>
    <col min="2563" max="2563" width="31.28515625" style="12" customWidth="1"/>
    <col min="2564" max="2564" width="3" style="12" customWidth="1"/>
    <col min="2565" max="2565" width="4.85546875" style="12" customWidth="1"/>
    <col min="2566" max="2566" width="17.42578125" style="12" customWidth="1"/>
    <col min="2567" max="2567" width="7.7109375" style="12" bestFit="1" customWidth="1"/>
    <col min="2568" max="2568" width="17" style="12" customWidth="1"/>
    <col min="2569" max="2569" width="7.7109375" style="12" bestFit="1" customWidth="1"/>
    <col min="2570" max="2571" width="15.7109375" style="12" bestFit="1" customWidth="1"/>
    <col min="2572" max="2572" width="16.42578125" style="12" bestFit="1" customWidth="1"/>
    <col min="2573" max="2573" width="12.85546875" style="12" bestFit="1" customWidth="1"/>
    <col min="2574" max="2574" width="9.28515625" style="12" bestFit="1" customWidth="1"/>
    <col min="2575" max="2816" width="9.140625" style="12"/>
    <col min="2817" max="2817" width="4.140625" style="12" customWidth="1"/>
    <col min="2818" max="2818" width="5.85546875" style="12" customWidth="1"/>
    <col min="2819" max="2819" width="31.28515625" style="12" customWidth="1"/>
    <col min="2820" max="2820" width="3" style="12" customWidth="1"/>
    <col min="2821" max="2821" width="4.85546875" style="12" customWidth="1"/>
    <col min="2822" max="2822" width="17.42578125" style="12" customWidth="1"/>
    <col min="2823" max="2823" width="7.7109375" style="12" bestFit="1" customWidth="1"/>
    <col min="2824" max="2824" width="17" style="12" customWidth="1"/>
    <col min="2825" max="2825" width="7.7109375" style="12" bestFit="1" customWidth="1"/>
    <col min="2826" max="2827" width="15.7109375" style="12" bestFit="1" customWidth="1"/>
    <col min="2828" max="2828" width="16.42578125" style="12" bestFit="1" customWidth="1"/>
    <col min="2829" max="2829" width="12.85546875" style="12" bestFit="1" customWidth="1"/>
    <col min="2830" max="2830" width="9.28515625" style="12" bestFit="1" customWidth="1"/>
    <col min="2831" max="3072" width="9.140625" style="12"/>
    <col min="3073" max="3073" width="4.140625" style="12" customWidth="1"/>
    <col min="3074" max="3074" width="5.85546875" style="12" customWidth="1"/>
    <col min="3075" max="3075" width="31.28515625" style="12" customWidth="1"/>
    <col min="3076" max="3076" width="3" style="12" customWidth="1"/>
    <col min="3077" max="3077" width="4.85546875" style="12" customWidth="1"/>
    <col min="3078" max="3078" width="17.42578125" style="12" customWidth="1"/>
    <col min="3079" max="3079" width="7.7109375" style="12" bestFit="1" customWidth="1"/>
    <col min="3080" max="3080" width="17" style="12" customWidth="1"/>
    <col min="3081" max="3081" width="7.7109375" style="12" bestFit="1" customWidth="1"/>
    <col min="3082" max="3083" width="15.7109375" style="12" bestFit="1" customWidth="1"/>
    <col min="3084" max="3084" width="16.42578125" style="12" bestFit="1" customWidth="1"/>
    <col min="3085" max="3085" width="12.85546875" style="12" bestFit="1" customWidth="1"/>
    <col min="3086" max="3086" width="9.28515625" style="12" bestFit="1" customWidth="1"/>
    <col min="3087" max="3328" width="9.140625" style="12"/>
    <col min="3329" max="3329" width="4.140625" style="12" customWidth="1"/>
    <col min="3330" max="3330" width="5.85546875" style="12" customWidth="1"/>
    <col min="3331" max="3331" width="31.28515625" style="12" customWidth="1"/>
    <col min="3332" max="3332" width="3" style="12" customWidth="1"/>
    <col min="3333" max="3333" width="4.85546875" style="12" customWidth="1"/>
    <col min="3334" max="3334" width="17.42578125" style="12" customWidth="1"/>
    <col min="3335" max="3335" width="7.7109375" style="12" bestFit="1" customWidth="1"/>
    <col min="3336" max="3336" width="17" style="12" customWidth="1"/>
    <col min="3337" max="3337" width="7.7109375" style="12" bestFit="1" customWidth="1"/>
    <col min="3338" max="3339" width="15.7109375" style="12" bestFit="1" customWidth="1"/>
    <col min="3340" max="3340" width="16.42578125" style="12" bestFit="1" customWidth="1"/>
    <col min="3341" max="3341" width="12.85546875" style="12" bestFit="1" customWidth="1"/>
    <col min="3342" max="3342" width="9.28515625" style="12" bestFit="1" customWidth="1"/>
    <col min="3343" max="3584" width="9.140625" style="12"/>
    <col min="3585" max="3585" width="4.140625" style="12" customWidth="1"/>
    <col min="3586" max="3586" width="5.85546875" style="12" customWidth="1"/>
    <col min="3587" max="3587" width="31.28515625" style="12" customWidth="1"/>
    <col min="3588" max="3588" width="3" style="12" customWidth="1"/>
    <col min="3589" max="3589" width="4.85546875" style="12" customWidth="1"/>
    <col min="3590" max="3590" width="17.42578125" style="12" customWidth="1"/>
    <col min="3591" max="3591" width="7.7109375" style="12" bestFit="1" customWidth="1"/>
    <col min="3592" max="3592" width="17" style="12" customWidth="1"/>
    <col min="3593" max="3593" width="7.7109375" style="12" bestFit="1" customWidth="1"/>
    <col min="3594" max="3595" width="15.7109375" style="12" bestFit="1" customWidth="1"/>
    <col min="3596" max="3596" width="16.42578125" style="12" bestFit="1" customWidth="1"/>
    <col min="3597" max="3597" width="12.85546875" style="12" bestFit="1" customWidth="1"/>
    <col min="3598" max="3598" width="9.28515625" style="12" bestFit="1" customWidth="1"/>
    <col min="3599" max="3840" width="9.140625" style="12"/>
    <col min="3841" max="3841" width="4.140625" style="12" customWidth="1"/>
    <col min="3842" max="3842" width="5.85546875" style="12" customWidth="1"/>
    <col min="3843" max="3843" width="31.28515625" style="12" customWidth="1"/>
    <col min="3844" max="3844" width="3" style="12" customWidth="1"/>
    <col min="3845" max="3845" width="4.85546875" style="12" customWidth="1"/>
    <col min="3846" max="3846" width="17.42578125" style="12" customWidth="1"/>
    <col min="3847" max="3847" width="7.7109375" style="12" bestFit="1" customWidth="1"/>
    <col min="3848" max="3848" width="17" style="12" customWidth="1"/>
    <col min="3849" max="3849" width="7.7109375" style="12" bestFit="1" customWidth="1"/>
    <col min="3850" max="3851" width="15.7109375" style="12" bestFit="1" customWidth="1"/>
    <col min="3852" max="3852" width="16.42578125" style="12" bestFit="1" customWidth="1"/>
    <col min="3853" max="3853" width="12.85546875" style="12" bestFit="1" customWidth="1"/>
    <col min="3854" max="3854" width="9.28515625" style="12" bestFit="1" customWidth="1"/>
    <col min="3855" max="4096" width="9.140625" style="12"/>
    <col min="4097" max="4097" width="4.140625" style="12" customWidth="1"/>
    <col min="4098" max="4098" width="5.85546875" style="12" customWidth="1"/>
    <col min="4099" max="4099" width="31.28515625" style="12" customWidth="1"/>
    <col min="4100" max="4100" width="3" style="12" customWidth="1"/>
    <col min="4101" max="4101" width="4.85546875" style="12" customWidth="1"/>
    <col min="4102" max="4102" width="17.42578125" style="12" customWidth="1"/>
    <col min="4103" max="4103" width="7.7109375" style="12" bestFit="1" customWidth="1"/>
    <col min="4104" max="4104" width="17" style="12" customWidth="1"/>
    <col min="4105" max="4105" width="7.7109375" style="12" bestFit="1" customWidth="1"/>
    <col min="4106" max="4107" width="15.7109375" style="12" bestFit="1" customWidth="1"/>
    <col min="4108" max="4108" width="16.42578125" style="12" bestFit="1" customWidth="1"/>
    <col min="4109" max="4109" width="12.85546875" style="12" bestFit="1" customWidth="1"/>
    <col min="4110" max="4110" width="9.28515625" style="12" bestFit="1" customWidth="1"/>
    <col min="4111" max="4352" width="9.140625" style="12"/>
    <col min="4353" max="4353" width="4.140625" style="12" customWidth="1"/>
    <col min="4354" max="4354" width="5.85546875" style="12" customWidth="1"/>
    <col min="4355" max="4355" width="31.28515625" style="12" customWidth="1"/>
    <col min="4356" max="4356" width="3" style="12" customWidth="1"/>
    <col min="4357" max="4357" width="4.85546875" style="12" customWidth="1"/>
    <col min="4358" max="4358" width="17.42578125" style="12" customWidth="1"/>
    <col min="4359" max="4359" width="7.7109375" style="12" bestFit="1" customWidth="1"/>
    <col min="4360" max="4360" width="17" style="12" customWidth="1"/>
    <col min="4361" max="4361" width="7.7109375" style="12" bestFit="1" customWidth="1"/>
    <col min="4362" max="4363" width="15.7109375" style="12" bestFit="1" customWidth="1"/>
    <col min="4364" max="4364" width="16.42578125" style="12" bestFit="1" customWidth="1"/>
    <col min="4365" max="4365" width="12.85546875" style="12" bestFit="1" customWidth="1"/>
    <col min="4366" max="4366" width="9.28515625" style="12" bestFit="1" customWidth="1"/>
    <col min="4367" max="4608" width="9.140625" style="12"/>
    <col min="4609" max="4609" width="4.140625" style="12" customWidth="1"/>
    <col min="4610" max="4610" width="5.85546875" style="12" customWidth="1"/>
    <col min="4611" max="4611" width="31.28515625" style="12" customWidth="1"/>
    <col min="4612" max="4612" width="3" style="12" customWidth="1"/>
    <col min="4613" max="4613" width="4.85546875" style="12" customWidth="1"/>
    <col min="4614" max="4614" width="17.42578125" style="12" customWidth="1"/>
    <col min="4615" max="4615" width="7.7109375" style="12" bestFit="1" customWidth="1"/>
    <col min="4616" max="4616" width="17" style="12" customWidth="1"/>
    <col min="4617" max="4617" width="7.7109375" style="12" bestFit="1" customWidth="1"/>
    <col min="4618" max="4619" width="15.7109375" style="12" bestFit="1" customWidth="1"/>
    <col min="4620" max="4620" width="16.42578125" style="12" bestFit="1" customWidth="1"/>
    <col min="4621" max="4621" width="12.85546875" style="12" bestFit="1" customWidth="1"/>
    <col min="4622" max="4622" width="9.28515625" style="12" bestFit="1" customWidth="1"/>
    <col min="4623" max="4864" width="9.140625" style="12"/>
    <col min="4865" max="4865" width="4.140625" style="12" customWidth="1"/>
    <col min="4866" max="4866" width="5.85546875" style="12" customWidth="1"/>
    <col min="4867" max="4867" width="31.28515625" style="12" customWidth="1"/>
    <col min="4868" max="4868" width="3" style="12" customWidth="1"/>
    <col min="4869" max="4869" width="4.85546875" style="12" customWidth="1"/>
    <col min="4870" max="4870" width="17.42578125" style="12" customWidth="1"/>
    <col min="4871" max="4871" width="7.7109375" style="12" bestFit="1" customWidth="1"/>
    <col min="4872" max="4872" width="17" style="12" customWidth="1"/>
    <col min="4873" max="4873" width="7.7109375" style="12" bestFit="1" customWidth="1"/>
    <col min="4874" max="4875" width="15.7109375" style="12" bestFit="1" customWidth="1"/>
    <col min="4876" max="4876" width="16.42578125" style="12" bestFit="1" customWidth="1"/>
    <col min="4877" max="4877" width="12.85546875" style="12" bestFit="1" customWidth="1"/>
    <col min="4878" max="4878" width="9.28515625" style="12" bestFit="1" customWidth="1"/>
    <col min="4879" max="5120" width="9.140625" style="12"/>
    <col min="5121" max="5121" width="4.140625" style="12" customWidth="1"/>
    <col min="5122" max="5122" width="5.85546875" style="12" customWidth="1"/>
    <col min="5123" max="5123" width="31.28515625" style="12" customWidth="1"/>
    <col min="5124" max="5124" width="3" style="12" customWidth="1"/>
    <col min="5125" max="5125" width="4.85546875" style="12" customWidth="1"/>
    <col min="5126" max="5126" width="17.42578125" style="12" customWidth="1"/>
    <col min="5127" max="5127" width="7.7109375" style="12" bestFit="1" customWidth="1"/>
    <col min="5128" max="5128" width="17" style="12" customWidth="1"/>
    <col min="5129" max="5129" width="7.7109375" style="12" bestFit="1" customWidth="1"/>
    <col min="5130" max="5131" width="15.7109375" style="12" bestFit="1" customWidth="1"/>
    <col min="5132" max="5132" width="16.42578125" style="12" bestFit="1" customWidth="1"/>
    <col min="5133" max="5133" width="12.85546875" style="12" bestFit="1" customWidth="1"/>
    <col min="5134" max="5134" width="9.28515625" style="12" bestFit="1" customWidth="1"/>
    <col min="5135" max="5376" width="9.140625" style="12"/>
    <col min="5377" max="5377" width="4.140625" style="12" customWidth="1"/>
    <col min="5378" max="5378" width="5.85546875" style="12" customWidth="1"/>
    <col min="5379" max="5379" width="31.28515625" style="12" customWidth="1"/>
    <col min="5380" max="5380" width="3" style="12" customWidth="1"/>
    <col min="5381" max="5381" width="4.85546875" style="12" customWidth="1"/>
    <col min="5382" max="5382" width="17.42578125" style="12" customWidth="1"/>
    <col min="5383" max="5383" width="7.7109375" style="12" bestFit="1" customWidth="1"/>
    <col min="5384" max="5384" width="17" style="12" customWidth="1"/>
    <col min="5385" max="5385" width="7.7109375" style="12" bestFit="1" customWidth="1"/>
    <col min="5386" max="5387" width="15.7109375" style="12" bestFit="1" customWidth="1"/>
    <col min="5388" max="5388" width="16.42578125" style="12" bestFit="1" customWidth="1"/>
    <col min="5389" max="5389" width="12.85546875" style="12" bestFit="1" customWidth="1"/>
    <col min="5390" max="5390" width="9.28515625" style="12" bestFit="1" customWidth="1"/>
    <col min="5391" max="5632" width="9.140625" style="12"/>
    <col min="5633" max="5633" width="4.140625" style="12" customWidth="1"/>
    <col min="5634" max="5634" width="5.85546875" style="12" customWidth="1"/>
    <col min="5635" max="5635" width="31.28515625" style="12" customWidth="1"/>
    <col min="5636" max="5636" width="3" style="12" customWidth="1"/>
    <col min="5637" max="5637" width="4.85546875" style="12" customWidth="1"/>
    <col min="5638" max="5638" width="17.42578125" style="12" customWidth="1"/>
    <col min="5639" max="5639" width="7.7109375" style="12" bestFit="1" customWidth="1"/>
    <col min="5640" max="5640" width="17" style="12" customWidth="1"/>
    <col min="5641" max="5641" width="7.7109375" style="12" bestFit="1" customWidth="1"/>
    <col min="5642" max="5643" width="15.7109375" style="12" bestFit="1" customWidth="1"/>
    <col min="5644" max="5644" width="16.42578125" style="12" bestFit="1" customWidth="1"/>
    <col min="5645" max="5645" width="12.85546875" style="12" bestFit="1" customWidth="1"/>
    <col min="5646" max="5646" width="9.28515625" style="12" bestFit="1" customWidth="1"/>
    <col min="5647" max="5888" width="9.140625" style="12"/>
    <col min="5889" max="5889" width="4.140625" style="12" customWidth="1"/>
    <col min="5890" max="5890" width="5.85546875" style="12" customWidth="1"/>
    <col min="5891" max="5891" width="31.28515625" style="12" customWidth="1"/>
    <col min="5892" max="5892" width="3" style="12" customWidth="1"/>
    <col min="5893" max="5893" width="4.85546875" style="12" customWidth="1"/>
    <col min="5894" max="5894" width="17.42578125" style="12" customWidth="1"/>
    <col min="5895" max="5895" width="7.7109375" style="12" bestFit="1" customWidth="1"/>
    <col min="5896" max="5896" width="17" style="12" customWidth="1"/>
    <col min="5897" max="5897" width="7.7109375" style="12" bestFit="1" customWidth="1"/>
    <col min="5898" max="5899" width="15.7109375" style="12" bestFit="1" customWidth="1"/>
    <col min="5900" max="5900" width="16.42578125" style="12" bestFit="1" customWidth="1"/>
    <col min="5901" max="5901" width="12.85546875" style="12" bestFit="1" customWidth="1"/>
    <col min="5902" max="5902" width="9.28515625" style="12" bestFit="1" customWidth="1"/>
    <col min="5903" max="6144" width="9.140625" style="12"/>
    <col min="6145" max="6145" width="4.140625" style="12" customWidth="1"/>
    <col min="6146" max="6146" width="5.85546875" style="12" customWidth="1"/>
    <col min="6147" max="6147" width="31.28515625" style="12" customWidth="1"/>
    <col min="6148" max="6148" width="3" style="12" customWidth="1"/>
    <col min="6149" max="6149" width="4.85546875" style="12" customWidth="1"/>
    <col min="6150" max="6150" width="17.42578125" style="12" customWidth="1"/>
    <col min="6151" max="6151" width="7.7109375" style="12" bestFit="1" customWidth="1"/>
    <col min="6152" max="6152" width="17" style="12" customWidth="1"/>
    <col min="6153" max="6153" width="7.7109375" style="12" bestFit="1" customWidth="1"/>
    <col min="6154" max="6155" width="15.7109375" style="12" bestFit="1" customWidth="1"/>
    <col min="6156" max="6156" width="16.42578125" style="12" bestFit="1" customWidth="1"/>
    <col min="6157" max="6157" width="12.85546875" style="12" bestFit="1" customWidth="1"/>
    <col min="6158" max="6158" width="9.28515625" style="12" bestFit="1" customWidth="1"/>
    <col min="6159" max="6400" width="9.140625" style="12"/>
    <col min="6401" max="6401" width="4.140625" style="12" customWidth="1"/>
    <col min="6402" max="6402" width="5.85546875" style="12" customWidth="1"/>
    <col min="6403" max="6403" width="31.28515625" style="12" customWidth="1"/>
    <col min="6404" max="6404" width="3" style="12" customWidth="1"/>
    <col min="6405" max="6405" width="4.85546875" style="12" customWidth="1"/>
    <col min="6406" max="6406" width="17.42578125" style="12" customWidth="1"/>
    <col min="6407" max="6407" width="7.7109375" style="12" bestFit="1" customWidth="1"/>
    <col min="6408" max="6408" width="17" style="12" customWidth="1"/>
    <col min="6409" max="6409" width="7.7109375" style="12" bestFit="1" customWidth="1"/>
    <col min="6410" max="6411" width="15.7109375" style="12" bestFit="1" customWidth="1"/>
    <col min="6412" max="6412" width="16.42578125" style="12" bestFit="1" customWidth="1"/>
    <col min="6413" max="6413" width="12.85546875" style="12" bestFit="1" customWidth="1"/>
    <col min="6414" max="6414" width="9.28515625" style="12" bestFit="1" customWidth="1"/>
    <col min="6415" max="6656" width="9.140625" style="12"/>
    <col min="6657" max="6657" width="4.140625" style="12" customWidth="1"/>
    <col min="6658" max="6658" width="5.85546875" style="12" customWidth="1"/>
    <col min="6659" max="6659" width="31.28515625" style="12" customWidth="1"/>
    <col min="6660" max="6660" width="3" style="12" customWidth="1"/>
    <col min="6661" max="6661" width="4.85546875" style="12" customWidth="1"/>
    <col min="6662" max="6662" width="17.42578125" style="12" customWidth="1"/>
    <col min="6663" max="6663" width="7.7109375" style="12" bestFit="1" customWidth="1"/>
    <col min="6664" max="6664" width="17" style="12" customWidth="1"/>
    <col min="6665" max="6665" width="7.7109375" style="12" bestFit="1" customWidth="1"/>
    <col min="6666" max="6667" width="15.7109375" style="12" bestFit="1" customWidth="1"/>
    <col min="6668" max="6668" width="16.42578125" style="12" bestFit="1" customWidth="1"/>
    <col min="6669" max="6669" width="12.85546875" style="12" bestFit="1" customWidth="1"/>
    <col min="6670" max="6670" width="9.28515625" style="12" bestFit="1" customWidth="1"/>
    <col min="6671" max="6912" width="9.140625" style="12"/>
    <col min="6913" max="6913" width="4.140625" style="12" customWidth="1"/>
    <col min="6914" max="6914" width="5.85546875" style="12" customWidth="1"/>
    <col min="6915" max="6915" width="31.28515625" style="12" customWidth="1"/>
    <col min="6916" max="6916" width="3" style="12" customWidth="1"/>
    <col min="6917" max="6917" width="4.85546875" style="12" customWidth="1"/>
    <col min="6918" max="6918" width="17.42578125" style="12" customWidth="1"/>
    <col min="6919" max="6919" width="7.7109375" style="12" bestFit="1" customWidth="1"/>
    <col min="6920" max="6920" width="17" style="12" customWidth="1"/>
    <col min="6921" max="6921" width="7.7109375" style="12" bestFit="1" customWidth="1"/>
    <col min="6922" max="6923" width="15.7109375" style="12" bestFit="1" customWidth="1"/>
    <col min="6924" max="6924" width="16.42578125" style="12" bestFit="1" customWidth="1"/>
    <col min="6925" max="6925" width="12.85546875" style="12" bestFit="1" customWidth="1"/>
    <col min="6926" max="6926" width="9.28515625" style="12" bestFit="1" customWidth="1"/>
    <col min="6927" max="7168" width="9.140625" style="12"/>
    <col min="7169" max="7169" width="4.140625" style="12" customWidth="1"/>
    <col min="7170" max="7170" width="5.85546875" style="12" customWidth="1"/>
    <col min="7171" max="7171" width="31.28515625" style="12" customWidth="1"/>
    <col min="7172" max="7172" width="3" style="12" customWidth="1"/>
    <col min="7173" max="7173" width="4.85546875" style="12" customWidth="1"/>
    <col min="7174" max="7174" width="17.42578125" style="12" customWidth="1"/>
    <col min="7175" max="7175" width="7.7109375" style="12" bestFit="1" customWidth="1"/>
    <col min="7176" max="7176" width="17" style="12" customWidth="1"/>
    <col min="7177" max="7177" width="7.7109375" style="12" bestFit="1" customWidth="1"/>
    <col min="7178" max="7179" width="15.7109375" style="12" bestFit="1" customWidth="1"/>
    <col min="7180" max="7180" width="16.42578125" style="12" bestFit="1" customWidth="1"/>
    <col min="7181" max="7181" width="12.85546875" style="12" bestFit="1" customWidth="1"/>
    <col min="7182" max="7182" width="9.28515625" style="12" bestFit="1" customWidth="1"/>
    <col min="7183" max="7424" width="9.140625" style="12"/>
    <col min="7425" max="7425" width="4.140625" style="12" customWidth="1"/>
    <col min="7426" max="7426" width="5.85546875" style="12" customWidth="1"/>
    <col min="7427" max="7427" width="31.28515625" style="12" customWidth="1"/>
    <col min="7428" max="7428" width="3" style="12" customWidth="1"/>
    <col min="7429" max="7429" width="4.85546875" style="12" customWidth="1"/>
    <col min="7430" max="7430" width="17.42578125" style="12" customWidth="1"/>
    <col min="7431" max="7431" width="7.7109375" style="12" bestFit="1" customWidth="1"/>
    <col min="7432" max="7432" width="17" style="12" customWidth="1"/>
    <col min="7433" max="7433" width="7.7109375" style="12" bestFit="1" customWidth="1"/>
    <col min="7434" max="7435" width="15.7109375" style="12" bestFit="1" customWidth="1"/>
    <col min="7436" max="7436" width="16.42578125" style="12" bestFit="1" customWidth="1"/>
    <col min="7437" max="7437" width="12.85546875" style="12" bestFit="1" customWidth="1"/>
    <col min="7438" max="7438" width="9.28515625" style="12" bestFit="1" customWidth="1"/>
    <col min="7439" max="7680" width="9.140625" style="12"/>
    <col min="7681" max="7681" width="4.140625" style="12" customWidth="1"/>
    <col min="7682" max="7682" width="5.85546875" style="12" customWidth="1"/>
    <col min="7683" max="7683" width="31.28515625" style="12" customWidth="1"/>
    <col min="7684" max="7684" width="3" style="12" customWidth="1"/>
    <col min="7685" max="7685" width="4.85546875" style="12" customWidth="1"/>
    <col min="7686" max="7686" width="17.42578125" style="12" customWidth="1"/>
    <col min="7687" max="7687" width="7.7109375" style="12" bestFit="1" customWidth="1"/>
    <col min="7688" max="7688" width="17" style="12" customWidth="1"/>
    <col min="7689" max="7689" width="7.7109375" style="12" bestFit="1" customWidth="1"/>
    <col min="7690" max="7691" width="15.7109375" style="12" bestFit="1" customWidth="1"/>
    <col min="7692" max="7692" width="16.42578125" style="12" bestFit="1" customWidth="1"/>
    <col min="7693" max="7693" width="12.85546875" style="12" bestFit="1" customWidth="1"/>
    <col min="7694" max="7694" width="9.28515625" style="12" bestFit="1" customWidth="1"/>
    <col min="7695" max="7936" width="9.140625" style="12"/>
    <col min="7937" max="7937" width="4.140625" style="12" customWidth="1"/>
    <col min="7938" max="7938" width="5.85546875" style="12" customWidth="1"/>
    <col min="7939" max="7939" width="31.28515625" style="12" customWidth="1"/>
    <col min="7940" max="7940" width="3" style="12" customWidth="1"/>
    <col min="7941" max="7941" width="4.85546875" style="12" customWidth="1"/>
    <col min="7942" max="7942" width="17.42578125" style="12" customWidth="1"/>
    <col min="7943" max="7943" width="7.7109375" style="12" bestFit="1" customWidth="1"/>
    <col min="7944" max="7944" width="17" style="12" customWidth="1"/>
    <col min="7945" max="7945" width="7.7109375" style="12" bestFit="1" customWidth="1"/>
    <col min="7946" max="7947" width="15.7109375" style="12" bestFit="1" customWidth="1"/>
    <col min="7948" max="7948" width="16.42578125" style="12" bestFit="1" customWidth="1"/>
    <col min="7949" max="7949" width="12.85546875" style="12" bestFit="1" customWidth="1"/>
    <col min="7950" max="7950" width="9.28515625" style="12" bestFit="1" customWidth="1"/>
    <col min="7951" max="8192" width="9.140625" style="12"/>
    <col min="8193" max="8193" width="4.140625" style="12" customWidth="1"/>
    <col min="8194" max="8194" width="5.85546875" style="12" customWidth="1"/>
    <col min="8195" max="8195" width="31.28515625" style="12" customWidth="1"/>
    <col min="8196" max="8196" width="3" style="12" customWidth="1"/>
    <col min="8197" max="8197" width="4.85546875" style="12" customWidth="1"/>
    <col min="8198" max="8198" width="17.42578125" style="12" customWidth="1"/>
    <col min="8199" max="8199" width="7.7109375" style="12" bestFit="1" customWidth="1"/>
    <col min="8200" max="8200" width="17" style="12" customWidth="1"/>
    <col min="8201" max="8201" width="7.7109375" style="12" bestFit="1" customWidth="1"/>
    <col min="8202" max="8203" width="15.7109375" style="12" bestFit="1" customWidth="1"/>
    <col min="8204" max="8204" width="16.42578125" style="12" bestFit="1" customWidth="1"/>
    <col min="8205" max="8205" width="12.85546875" style="12" bestFit="1" customWidth="1"/>
    <col min="8206" max="8206" width="9.28515625" style="12" bestFit="1" customWidth="1"/>
    <col min="8207" max="8448" width="9.140625" style="12"/>
    <col min="8449" max="8449" width="4.140625" style="12" customWidth="1"/>
    <col min="8450" max="8450" width="5.85546875" style="12" customWidth="1"/>
    <col min="8451" max="8451" width="31.28515625" style="12" customWidth="1"/>
    <col min="8452" max="8452" width="3" style="12" customWidth="1"/>
    <col min="8453" max="8453" width="4.85546875" style="12" customWidth="1"/>
    <col min="8454" max="8454" width="17.42578125" style="12" customWidth="1"/>
    <col min="8455" max="8455" width="7.7109375" style="12" bestFit="1" customWidth="1"/>
    <col min="8456" max="8456" width="17" style="12" customWidth="1"/>
    <col min="8457" max="8457" width="7.7109375" style="12" bestFit="1" customWidth="1"/>
    <col min="8458" max="8459" width="15.7109375" style="12" bestFit="1" customWidth="1"/>
    <col min="8460" max="8460" width="16.42578125" style="12" bestFit="1" customWidth="1"/>
    <col min="8461" max="8461" width="12.85546875" style="12" bestFit="1" customWidth="1"/>
    <col min="8462" max="8462" width="9.28515625" style="12" bestFit="1" customWidth="1"/>
    <col min="8463" max="8704" width="9.140625" style="12"/>
    <col min="8705" max="8705" width="4.140625" style="12" customWidth="1"/>
    <col min="8706" max="8706" width="5.85546875" style="12" customWidth="1"/>
    <col min="8707" max="8707" width="31.28515625" style="12" customWidth="1"/>
    <col min="8708" max="8708" width="3" style="12" customWidth="1"/>
    <col min="8709" max="8709" width="4.85546875" style="12" customWidth="1"/>
    <col min="8710" max="8710" width="17.42578125" style="12" customWidth="1"/>
    <col min="8711" max="8711" width="7.7109375" style="12" bestFit="1" customWidth="1"/>
    <col min="8712" max="8712" width="17" style="12" customWidth="1"/>
    <col min="8713" max="8713" width="7.7109375" style="12" bestFit="1" customWidth="1"/>
    <col min="8714" max="8715" width="15.7109375" style="12" bestFit="1" customWidth="1"/>
    <col min="8716" max="8716" width="16.42578125" style="12" bestFit="1" customWidth="1"/>
    <col min="8717" max="8717" width="12.85546875" style="12" bestFit="1" customWidth="1"/>
    <col min="8718" max="8718" width="9.28515625" style="12" bestFit="1" customWidth="1"/>
    <col min="8719" max="8960" width="9.140625" style="12"/>
    <col min="8961" max="8961" width="4.140625" style="12" customWidth="1"/>
    <col min="8962" max="8962" width="5.85546875" style="12" customWidth="1"/>
    <col min="8963" max="8963" width="31.28515625" style="12" customWidth="1"/>
    <col min="8964" max="8964" width="3" style="12" customWidth="1"/>
    <col min="8965" max="8965" width="4.85546875" style="12" customWidth="1"/>
    <col min="8966" max="8966" width="17.42578125" style="12" customWidth="1"/>
    <col min="8967" max="8967" width="7.7109375" style="12" bestFit="1" customWidth="1"/>
    <col min="8968" max="8968" width="17" style="12" customWidth="1"/>
    <col min="8969" max="8969" width="7.7109375" style="12" bestFit="1" customWidth="1"/>
    <col min="8970" max="8971" width="15.7109375" style="12" bestFit="1" customWidth="1"/>
    <col min="8972" max="8972" width="16.42578125" style="12" bestFit="1" customWidth="1"/>
    <col min="8973" max="8973" width="12.85546875" style="12" bestFit="1" customWidth="1"/>
    <col min="8974" max="8974" width="9.28515625" style="12" bestFit="1" customWidth="1"/>
    <col min="8975" max="9216" width="9.140625" style="12"/>
    <col min="9217" max="9217" width="4.140625" style="12" customWidth="1"/>
    <col min="9218" max="9218" width="5.85546875" style="12" customWidth="1"/>
    <col min="9219" max="9219" width="31.28515625" style="12" customWidth="1"/>
    <col min="9220" max="9220" width="3" style="12" customWidth="1"/>
    <col min="9221" max="9221" width="4.85546875" style="12" customWidth="1"/>
    <col min="9222" max="9222" width="17.42578125" style="12" customWidth="1"/>
    <col min="9223" max="9223" width="7.7109375" style="12" bestFit="1" customWidth="1"/>
    <col min="9224" max="9224" width="17" style="12" customWidth="1"/>
    <col min="9225" max="9225" width="7.7109375" style="12" bestFit="1" customWidth="1"/>
    <col min="9226" max="9227" width="15.7109375" style="12" bestFit="1" customWidth="1"/>
    <col min="9228" max="9228" width="16.42578125" style="12" bestFit="1" customWidth="1"/>
    <col min="9229" max="9229" width="12.85546875" style="12" bestFit="1" customWidth="1"/>
    <col min="9230" max="9230" width="9.28515625" style="12" bestFit="1" customWidth="1"/>
    <col min="9231" max="9472" width="9.140625" style="12"/>
    <col min="9473" max="9473" width="4.140625" style="12" customWidth="1"/>
    <col min="9474" max="9474" width="5.85546875" style="12" customWidth="1"/>
    <col min="9475" max="9475" width="31.28515625" style="12" customWidth="1"/>
    <col min="9476" max="9476" width="3" style="12" customWidth="1"/>
    <col min="9477" max="9477" width="4.85546875" style="12" customWidth="1"/>
    <col min="9478" max="9478" width="17.42578125" style="12" customWidth="1"/>
    <col min="9479" max="9479" width="7.7109375" style="12" bestFit="1" customWidth="1"/>
    <col min="9480" max="9480" width="17" style="12" customWidth="1"/>
    <col min="9481" max="9481" width="7.7109375" style="12" bestFit="1" customWidth="1"/>
    <col min="9482" max="9483" width="15.7109375" style="12" bestFit="1" customWidth="1"/>
    <col min="9484" max="9484" width="16.42578125" style="12" bestFit="1" customWidth="1"/>
    <col min="9485" max="9485" width="12.85546875" style="12" bestFit="1" customWidth="1"/>
    <col min="9486" max="9486" width="9.28515625" style="12" bestFit="1" customWidth="1"/>
    <col min="9487" max="9728" width="9.140625" style="12"/>
    <col min="9729" max="9729" width="4.140625" style="12" customWidth="1"/>
    <col min="9730" max="9730" width="5.85546875" style="12" customWidth="1"/>
    <col min="9731" max="9731" width="31.28515625" style="12" customWidth="1"/>
    <col min="9732" max="9732" width="3" style="12" customWidth="1"/>
    <col min="9733" max="9733" width="4.85546875" style="12" customWidth="1"/>
    <col min="9734" max="9734" width="17.42578125" style="12" customWidth="1"/>
    <col min="9735" max="9735" width="7.7109375" style="12" bestFit="1" customWidth="1"/>
    <col min="9736" max="9736" width="17" style="12" customWidth="1"/>
    <col min="9737" max="9737" width="7.7109375" style="12" bestFit="1" customWidth="1"/>
    <col min="9738" max="9739" width="15.7109375" style="12" bestFit="1" customWidth="1"/>
    <col min="9740" max="9740" width="16.42578125" style="12" bestFit="1" customWidth="1"/>
    <col min="9741" max="9741" width="12.85546875" style="12" bestFit="1" customWidth="1"/>
    <col min="9742" max="9742" width="9.28515625" style="12" bestFit="1" customWidth="1"/>
    <col min="9743" max="9984" width="9.140625" style="12"/>
    <col min="9985" max="9985" width="4.140625" style="12" customWidth="1"/>
    <col min="9986" max="9986" width="5.85546875" style="12" customWidth="1"/>
    <col min="9987" max="9987" width="31.28515625" style="12" customWidth="1"/>
    <col min="9988" max="9988" width="3" style="12" customWidth="1"/>
    <col min="9989" max="9989" width="4.85546875" style="12" customWidth="1"/>
    <col min="9990" max="9990" width="17.42578125" style="12" customWidth="1"/>
    <col min="9991" max="9991" width="7.7109375" style="12" bestFit="1" customWidth="1"/>
    <col min="9992" max="9992" width="17" style="12" customWidth="1"/>
    <col min="9993" max="9993" width="7.7109375" style="12" bestFit="1" customWidth="1"/>
    <col min="9994" max="9995" width="15.7109375" style="12" bestFit="1" customWidth="1"/>
    <col min="9996" max="9996" width="16.42578125" style="12" bestFit="1" customWidth="1"/>
    <col min="9997" max="9997" width="12.85546875" style="12" bestFit="1" customWidth="1"/>
    <col min="9998" max="9998" width="9.28515625" style="12" bestFit="1" customWidth="1"/>
    <col min="9999" max="10240" width="9.140625" style="12"/>
    <col min="10241" max="10241" width="4.140625" style="12" customWidth="1"/>
    <col min="10242" max="10242" width="5.85546875" style="12" customWidth="1"/>
    <col min="10243" max="10243" width="31.28515625" style="12" customWidth="1"/>
    <col min="10244" max="10244" width="3" style="12" customWidth="1"/>
    <col min="10245" max="10245" width="4.85546875" style="12" customWidth="1"/>
    <col min="10246" max="10246" width="17.42578125" style="12" customWidth="1"/>
    <col min="10247" max="10247" width="7.7109375" style="12" bestFit="1" customWidth="1"/>
    <col min="10248" max="10248" width="17" style="12" customWidth="1"/>
    <col min="10249" max="10249" width="7.7109375" style="12" bestFit="1" customWidth="1"/>
    <col min="10250" max="10251" width="15.7109375" style="12" bestFit="1" customWidth="1"/>
    <col min="10252" max="10252" width="16.42578125" style="12" bestFit="1" customWidth="1"/>
    <col min="10253" max="10253" width="12.85546875" style="12" bestFit="1" customWidth="1"/>
    <col min="10254" max="10254" width="9.28515625" style="12" bestFit="1" customWidth="1"/>
    <col min="10255" max="10496" width="9.140625" style="12"/>
    <col min="10497" max="10497" width="4.140625" style="12" customWidth="1"/>
    <col min="10498" max="10498" width="5.85546875" style="12" customWidth="1"/>
    <col min="10499" max="10499" width="31.28515625" style="12" customWidth="1"/>
    <col min="10500" max="10500" width="3" style="12" customWidth="1"/>
    <col min="10501" max="10501" width="4.85546875" style="12" customWidth="1"/>
    <col min="10502" max="10502" width="17.42578125" style="12" customWidth="1"/>
    <col min="10503" max="10503" width="7.7109375" style="12" bestFit="1" customWidth="1"/>
    <col min="10504" max="10504" width="17" style="12" customWidth="1"/>
    <col min="10505" max="10505" width="7.7109375" style="12" bestFit="1" customWidth="1"/>
    <col min="10506" max="10507" width="15.7109375" style="12" bestFit="1" customWidth="1"/>
    <col min="10508" max="10508" width="16.42578125" style="12" bestFit="1" customWidth="1"/>
    <col min="10509" max="10509" width="12.85546875" style="12" bestFit="1" customWidth="1"/>
    <col min="10510" max="10510" width="9.28515625" style="12" bestFit="1" customWidth="1"/>
    <col min="10511" max="10752" width="9.140625" style="12"/>
    <col min="10753" max="10753" width="4.140625" style="12" customWidth="1"/>
    <col min="10754" max="10754" width="5.85546875" style="12" customWidth="1"/>
    <col min="10755" max="10755" width="31.28515625" style="12" customWidth="1"/>
    <col min="10756" max="10756" width="3" style="12" customWidth="1"/>
    <col min="10757" max="10757" width="4.85546875" style="12" customWidth="1"/>
    <col min="10758" max="10758" width="17.42578125" style="12" customWidth="1"/>
    <col min="10759" max="10759" width="7.7109375" style="12" bestFit="1" customWidth="1"/>
    <col min="10760" max="10760" width="17" style="12" customWidth="1"/>
    <col min="10761" max="10761" width="7.7109375" style="12" bestFit="1" customWidth="1"/>
    <col min="10762" max="10763" width="15.7109375" style="12" bestFit="1" customWidth="1"/>
    <col min="10764" max="10764" width="16.42578125" style="12" bestFit="1" customWidth="1"/>
    <col min="10765" max="10765" width="12.85546875" style="12" bestFit="1" customWidth="1"/>
    <col min="10766" max="10766" width="9.28515625" style="12" bestFit="1" customWidth="1"/>
    <col min="10767" max="11008" width="9.140625" style="12"/>
    <col min="11009" max="11009" width="4.140625" style="12" customWidth="1"/>
    <col min="11010" max="11010" width="5.85546875" style="12" customWidth="1"/>
    <col min="11011" max="11011" width="31.28515625" style="12" customWidth="1"/>
    <col min="11012" max="11012" width="3" style="12" customWidth="1"/>
    <col min="11013" max="11013" width="4.85546875" style="12" customWidth="1"/>
    <col min="11014" max="11014" width="17.42578125" style="12" customWidth="1"/>
    <col min="11015" max="11015" width="7.7109375" style="12" bestFit="1" customWidth="1"/>
    <col min="11016" max="11016" width="17" style="12" customWidth="1"/>
    <col min="11017" max="11017" width="7.7109375" style="12" bestFit="1" customWidth="1"/>
    <col min="11018" max="11019" width="15.7109375" style="12" bestFit="1" customWidth="1"/>
    <col min="11020" max="11020" width="16.42578125" style="12" bestFit="1" customWidth="1"/>
    <col min="11021" max="11021" width="12.85546875" style="12" bestFit="1" customWidth="1"/>
    <col min="11022" max="11022" width="9.28515625" style="12" bestFit="1" customWidth="1"/>
    <col min="11023" max="11264" width="9.140625" style="12"/>
    <col min="11265" max="11265" width="4.140625" style="12" customWidth="1"/>
    <col min="11266" max="11266" width="5.85546875" style="12" customWidth="1"/>
    <col min="11267" max="11267" width="31.28515625" style="12" customWidth="1"/>
    <col min="11268" max="11268" width="3" style="12" customWidth="1"/>
    <col min="11269" max="11269" width="4.85546875" style="12" customWidth="1"/>
    <col min="11270" max="11270" width="17.42578125" style="12" customWidth="1"/>
    <col min="11271" max="11271" width="7.7109375" style="12" bestFit="1" customWidth="1"/>
    <col min="11272" max="11272" width="17" style="12" customWidth="1"/>
    <col min="11273" max="11273" width="7.7109375" style="12" bestFit="1" customWidth="1"/>
    <col min="11274" max="11275" width="15.7109375" style="12" bestFit="1" customWidth="1"/>
    <col min="11276" max="11276" width="16.42578125" style="12" bestFit="1" customWidth="1"/>
    <col min="11277" max="11277" width="12.85546875" style="12" bestFit="1" customWidth="1"/>
    <col min="11278" max="11278" width="9.28515625" style="12" bestFit="1" customWidth="1"/>
    <col min="11279" max="11520" width="9.140625" style="12"/>
    <col min="11521" max="11521" width="4.140625" style="12" customWidth="1"/>
    <col min="11522" max="11522" width="5.85546875" style="12" customWidth="1"/>
    <col min="11523" max="11523" width="31.28515625" style="12" customWidth="1"/>
    <col min="11524" max="11524" width="3" style="12" customWidth="1"/>
    <col min="11525" max="11525" width="4.85546875" style="12" customWidth="1"/>
    <col min="11526" max="11526" width="17.42578125" style="12" customWidth="1"/>
    <col min="11527" max="11527" width="7.7109375" style="12" bestFit="1" customWidth="1"/>
    <col min="11528" max="11528" width="17" style="12" customWidth="1"/>
    <col min="11529" max="11529" width="7.7109375" style="12" bestFit="1" customWidth="1"/>
    <col min="11530" max="11531" width="15.7109375" style="12" bestFit="1" customWidth="1"/>
    <col min="11532" max="11532" width="16.42578125" style="12" bestFit="1" customWidth="1"/>
    <col min="11533" max="11533" width="12.85546875" style="12" bestFit="1" customWidth="1"/>
    <col min="11534" max="11534" width="9.28515625" style="12" bestFit="1" customWidth="1"/>
    <col min="11535" max="11776" width="9.140625" style="12"/>
    <col min="11777" max="11777" width="4.140625" style="12" customWidth="1"/>
    <col min="11778" max="11778" width="5.85546875" style="12" customWidth="1"/>
    <col min="11779" max="11779" width="31.28515625" style="12" customWidth="1"/>
    <col min="11780" max="11780" width="3" style="12" customWidth="1"/>
    <col min="11781" max="11781" width="4.85546875" style="12" customWidth="1"/>
    <col min="11782" max="11782" width="17.42578125" style="12" customWidth="1"/>
    <col min="11783" max="11783" width="7.7109375" style="12" bestFit="1" customWidth="1"/>
    <col min="11784" max="11784" width="17" style="12" customWidth="1"/>
    <col min="11785" max="11785" width="7.7109375" style="12" bestFit="1" customWidth="1"/>
    <col min="11786" max="11787" width="15.7109375" style="12" bestFit="1" customWidth="1"/>
    <col min="11788" max="11788" width="16.42578125" style="12" bestFit="1" customWidth="1"/>
    <col min="11789" max="11789" width="12.85546875" style="12" bestFit="1" customWidth="1"/>
    <col min="11790" max="11790" width="9.28515625" style="12" bestFit="1" customWidth="1"/>
    <col min="11791" max="12032" width="9.140625" style="12"/>
    <col min="12033" max="12033" width="4.140625" style="12" customWidth="1"/>
    <col min="12034" max="12034" width="5.85546875" style="12" customWidth="1"/>
    <col min="12035" max="12035" width="31.28515625" style="12" customWidth="1"/>
    <col min="12036" max="12036" width="3" style="12" customWidth="1"/>
    <col min="12037" max="12037" width="4.85546875" style="12" customWidth="1"/>
    <col min="12038" max="12038" width="17.42578125" style="12" customWidth="1"/>
    <col min="12039" max="12039" width="7.7109375" style="12" bestFit="1" customWidth="1"/>
    <col min="12040" max="12040" width="17" style="12" customWidth="1"/>
    <col min="12041" max="12041" width="7.7109375" style="12" bestFit="1" customWidth="1"/>
    <col min="12042" max="12043" width="15.7109375" style="12" bestFit="1" customWidth="1"/>
    <col min="12044" max="12044" width="16.42578125" style="12" bestFit="1" customWidth="1"/>
    <col min="12045" max="12045" width="12.85546875" style="12" bestFit="1" customWidth="1"/>
    <col min="12046" max="12046" width="9.28515625" style="12" bestFit="1" customWidth="1"/>
    <col min="12047" max="12288" width="9.140625" style="12"/>
    <col min="12289" max="12289" width="4.140625" style="12" customWidth="1"/>
    <col min="12290" max="12290" width="5.85546875" style="12" customWidth="1"/>
    <col min="12291" max="12291" width="31.28515625" style="12" customWidth="1"/>
    <col min="12292" max="12292" width="3" style="12" customWidth="1"/>
    <col min="12293" max="12293" width="4.85546875" style="12" customWidth="1"/>
    <col min="12294" max="12294" width="17.42578125" style="12" customWidth="1"/>
    <col min="12295" max="12295" width="7.7109375" style="12" bestFit="1" customWidth="1"/>
    <col min="12296" max="12296" width="17" style="12" customWidth="1"/>
    <col min="12297" max="12297" width="7.7109375" style="12" bestFit="1" customWidth="1"/>
    <col min="12298" max="12299" width="15.7109375" style="12" bestFit="1" customWidth="1"/>
    <col min="12300" max="12300" width="16.42578125" style="12" bestFit="1" customWidth="1"/>
    <col min="12301" max="12301" width="12.85546875" style="12" bestFit="1" customWidth="1"/>
    <col min="12302" max="12302" width="9.28515625" style="12" bestFit="1" customWidth="1"/>
    <col min="12303" max="12544" width="9.140625" style="12"/>
    <col min="12545" max="12545" width="4.140625" style="12" customWidth="1"/>
    <col min="12546" max="12546" width="5.85546875" style="12" customWidth="1"/>
    <col min="12547" max="12547" width="31.28515625" style="12" customWidth="1"/>
    <col min="12548" max="12548" width="3" style="12" customWidth="1"/>
    <col min="12549" max="12549" width="4.85546875" style="12" customWidth="1"/>
    <col min="12550" max="12550" width="17.42578125" style="12" customWidth="1"/>
    <col min="12551" max="12551" width="7.7109375" style="12" bestFit="1" customWidth="1"/>
    <col min="12552" max="12552" width="17" style="12" customWidth="1"/>
    <col min="12553" max="12553" width="7.7109375" style="12" bestFit="1" customWidth="1"/>
    <col min="12554" max="12555" width="15.7109375" style="12" bestFit="1" customWidth="1"/>
    <col min="12556" max="12556" width="16.42578125" style="12" bestFit="1" customWidth="1"/>
    <col min="12557" max="12557" width="12.85546875" style="12" bestFit="1" customWidth="1"/>
    <col min="12558" max="12558" width="9.28515625" style="12" bestFit="1" customWidth="1"/>
    <col min="12559" max="12800" width="9.140625" style="12"/>
    <col min="12801" max="12801" width="4.140625" style="12" customWidth="1"/>
    <col min="12802" max="12802" width="5.85546875" style="12" customWidth="1"/>
    <col min="12803" max="12803" width="31.28515625" style="12" customWidth="1"/>
    <col min="12804" max="12804" width="3" style="12" customWidth="1"/>
    <col min="12805" max="12805" width="4.85546875" style="12" customWidth="1"/>
    <col min="12806" max="12806" width="17.42578125" style="12" customWidth="1"/>
    <col min="12807" max="12807" width="7.7109375" style="12" bestFit="1" customWidth="1"/>
    <col min="12808" max="12808" width="17" style="12" customWidth="1"/>
    <col min="12809" max="12809" width="7.7109375" style="12" bestFit="1" customWidth="1"/>
    <col min="12810" max="12811" width="15.7109375" style="12" bestFit="1" customWidth="1"/>
    <col min="12812" max="12812" width="16.42578125" style="12" bestFit="1" customWidth="1"/>
    <col min="12813" max="12813" width="12.85546875" style="12" bestFit="1" customWidth="1"/>
    <col min="12814" max="12814" width="9.28515625" style="12" bestFit="1" customWidth="1"/>
    <col min="12815" max="13056" width="9.140625" style="12"/>
    <col min="13057" max="13057" width="4.140625" style="12" customWidth="1"/>
    <col min="13058" max="13058" width="5.85546875" style="12" customWidth="1"/>
    <col min="13059" max="13059" width="31.28515625" style="12" customWidth="1"/>
    <col min="13060" max="13060" width="3" style="12" customWidth="1"/>
    <col min="13061" max="13061" width="4.85546875" style="12" customWidth="1"/>
    <col min="13062" max="13062" width="17.42578125" style="12" customWidth="1"/>
    <col min="13063" max="13063" width="7.7109375" style="12" bestFit="1" customWidth="1"/>
    <col min="13064" max="13064" width="17" style="12" customWidth="1"/>
    <col min="13065" max="13065" width="7.7109375" style="12" bestFit="1" customWidth="1"/>
    <col min="13066" max="13067" width="15.7109375" style="12" bestFit="1" customWidth="1"/>
    <col min="13068" max="13068" width="16.42578125" style="12" bestFit="1" customWidth="1"/>
    <col min="13069" max="13069" width="12.85546875" style="12" bestFit="1" customWidth="1"/>
    <col min="13070" max="13070" width="9.28515625" style="12" bestFit="1" customWidth="1"/>
    <col min="13071" max="13312" width="9.140625" style="12"/>
    <col min="13313" max="13313" width="4.140625" style="12" customWidth="1"/>
    <col min="13314" max="13314" width="5.85546875" style="12" customWidth="1"/>
    <col min="13315" max="13315" width="31.28515625" style="12" customWidth="1"/>
    <col min="13316" max="13316" width="3" style="12" customWidth="1"/>
    <col min="13317" max="13317" width="4.85546875" style="12" customWidth="1"/>
    <col min="13318" max="13318" width="17.42578125" style="12" customWidth="1"/>
    <col min="13319" max="13319" width="7.7109375" style="12" bestFit="1" customWidth="1"/>
    <col min="13320" max="13320" width="17" style="12" customWidth="1"/>
    <col min="13321" max="13321" width="7.7109375" style="12" bestFit="1" customWidth="1"/>
    <col min="13322" max="13323" width="15.7109375" style="12" bestFit="1" customWidth="1"/>
    <col min="13324" max="13324" width="16.42578125" style="12" bestFit="1" customWidth="1"/>
    <col min="13325" max="13325" width="12.85546875" style="12" bestFit="1" customWidth="1"/>
    <col min="13326" max="13326" width="9.28515625" style="12" bestFit="1" customWidth="1"/>
    <col min="13327" max="13568" width="9.140625" style="12"/>
    <col min="13569" max="13569" width="4.140625" style="12" customWidth="1"/>
    <col min="13570" max="13570" width="5.85546875" style="12" customWidth="1"/>
    <col min="13571" max="13571" width="31.28515625" style="12" customWidth="1"/>
    <col min="13572" max="13572" width="3" style="12" customWidth="1"/>
    <col min="13573" max="13573" width="4.85546875" style="12" customWidth="1"/>
    <col min="13574" max="13574" width="17.42578125" style="12" customWidth="1"/>
    <col min="13575" max="13575" width="7.7109375" style="12" bestFit="1" customWidth="1"/>
    <col min="13576" max="13576" width="17" style="12" customWidth="1"/>
    <col min="13577" max="13577" width="7.7109375" style="12" bestFit="1" customWidth="1"/>
    <col min="13578" max="13579" width="15.7109375" style="12" bestFit="1" customWidth="1"/>
    <col min="13580" max="13580" width="16.42578125" style="12" bestFit="1" customWidth="1"/>
    <col min="13581" max="13581" width="12.85546875" style="12" bestFit="1" customWidth="1"/>
    <col min="13582" max="13582" width="9.28515625" style="12" bestFit="1" customWidth="1"/>
    <col min="13583" max="13824" width="9.140625" style="12"/>
    <col min="13825" max="13825" width="4.140625" style="12" customWidth="1"/>
    <col min="13826" max="13826" width="5.85546875" style="12" customWidth="1"/>
    <col min="13827" max="13827" width="31.28515625" style="12" customWidth="1"/>
    <col min="13828" max="13828" width="3" style="12" customWidth="1"/>
    <col min="13829" max="13829" width="4.85546875" style="12" customWidth="1"/>
    <col min="13830" max="13830" width="17.42578125" style="12" customWidth="1"/>
    <col min="13831" max="13831" width="7.7109375" style="12" bestFit="1" customWidth="1"/>
    <col min="13832" max="13832" width="17" style="12" customWidth="1"/>
    <col min="13833" max="13833" width="7.7109375" style="12" bestFit="1" customWidth="1"/>
    <col min="13834" max="13835" width="15.7109375" style="12" bestFit="1" customWidth="1"/>
    <col min="13836" max="13836" width="16.42578125" style="12" bestFit="1" customWidth="1"/>
    <col min="13837" max="13837" width="12.85546875" style="12" bestFit="1" customWidth="1"/>
    <col min="13838" max="13838" width="9.28515625" style="12" bestFit="1" customWidth="1"/>
    <col min="13839" max="14080" width="9.140625" style="12"/>
    <col min="14081" max="14081" width="4.140625" style="12" customWidth="1"/>
    <col min="14082" max="14082" width="5.85546875" style="12" customWidth="1"/>
    <col min="14083" max="14083" width="31.28515625" style="12" customWidth="1"/>
    <col min="14084" max="14084" width="3" style="12" customWidth="1"/>
    <col min="14085" max="14085" width="4.85546875" style="12" customWidth="1"/>
    <col min="14086" max="14086" width="17.42578125" style="12" customWidth="1"/>
    <col min="14087" max="14087" width="7.7109375" style="12" bestFit="1" customWidth="1"/>
    <col min="14088" max="14088" width="17" style="12" customWidth="1"/>
    <col min="14089" max="14089" width="7.7109375" style="12" bestFit="1" customWidth="1"/>
    <col min="14090" max="14091" width="15.7109375" style="12" bestFit="1" customWidth="1"/>
    <col min="14092" max="14092" width="16.42578125" style="12" bestFit="1" customWidth="1"/>
    <col min="14093" max="14093" width="12.85546875" style="12" bestFit="1" customWidth="1"/>
    <col min="14094" max="14094" width="9.28515625" style="12" bestFit="1" customWidth="1"/>
    <col min="14095" max="14336" width="9.140625" style="12"/>
    <col min="14337" max="14337" width="4.140625" style="12" customWidth="1"/>
    <col min="14338" max="14338" width="5.85546875" style="12" customWidth="1"/>
    <col min="14339" max="14339" width="31.28515625" style="12" customWidth="1"/>
    <col min="14340" max="14340" width="3" style="12" customWidth="1"/>
    <col min="14341" max="14341" width="4.85546875" style="12" customWidth="1"/>
    <col min="14342" max="14342" width="17.42578125" style="12" customWidth="1"/>
    <col min="14343" max="14343" width="7.7109375" style="12" bestFit="1" customWidth="1"/>
    <col min="14344" max="14344" width="17" style="12" customWidth="1"/>
    <col min="14345" max="14345" width="7.7109375" style="12" bestFit="1" customWidth="1"/>
    <col min="14346" max="14347" width="15.7109375" style="12" bestFit="1" customWidth="1"/>
    <col min="14348" max="14348" width="16.42578125" style="12" bestFit="1" customWidth="1"/>
    <col min="14349" max="14349" width="12.85546875" style="12" bestFit="1" customWidth="1"/>
    <col min="14350" max="14350" width="9.28515625" style="12" bestFit="1" customWidth="1"/>
    <col min="14351" max="14592" width="9.140625" style="12"/>
    <col min="14593" max="14593" width="4.140625" style="12" customWidth="1"/>
    <col min="14594" max="14594" width="5.85546875" style="12" customWidth="1"/>
    <col min="14595" max="14595" width="31.28515625" style="12" customWidth="1"/>
    <col min="14596" max="14596" width="3" style="12" customWidth="1"/>
    <col min="14597" max="14597" width="4.85546875" style="12" customWidth="1"/>
    <col min="14598" max="14598" width="17.42578125" style="12" customWidth="1"/>
    <col min="14599" max="14599" width="7.7109375" style="12" bestFit="1" customWidth="1"/>
    <col min="14600" max="14600" width="17" style="12" customWidth="1"/>
    <col min="14601" max="14601" width="7.7109375" style="12" bestFit="1" customWidth="1"/>
    <col min="14602" max="14603" width="15.7109375" style="12" bestFit="1" customWidth="1"/>
    <col min="14604" max="14604" width="16.42578125" style="12" bestFit="1" customWidth="1"/>
    <col min="14605" max="14605" width="12.85546875" style="12" bestFit="1" customWidth="1"/>
    <col min="14606" max="14606" width="9.28515625" style="12" bestFit="1" customWidth="1"/>
    <col min="14607" max="14848" width="9.140625" style="12"/>
    <col min="14849" max="14849" width="4.140625" style="12" customWidth="1"/>
    <col min="14850" max="14850" width="5.85546875" style="12" customWidth="1"/>
    <col min="14851" max="14851" width="31.28515625" style="12" customWidth="1"/>
    <col min="14852" max="14852" width="3" style="12" customWidth="1"/>
    <col min="14853" max="14853" width="4.85546875" style="12" customWidth="1"/>
    <col min="14854" max="14854" width="17.42578125" style="12" customWidth="1"/>
    <col min="14855" max="14855" width="7.7109375" style="12" bestFit="1" customWidth="1"/>
    <col min="14856" max="14856" width="17" style="12" customWidth="1"/>
    <col min="14857" max="14857" width="7.7109375" style="12" bestFit="1" customWidth="1"/>
    <col min="14858" max="14859" width="15.7109375" style="12" bestFit="1" customWidth="1"/>
    <col min="14860" max="14860" width="16.42578125" style="12" bestFit="1" customWidth="1"/>
    <col min="14861" max="14861" width="12.85546875" style="12" bestFit="1" customWidth="1"/>
    <col min="14862" max="14862" width="9.28515625" style="12" bestFit="1" customWidth="1"/>
    <col min="14863" max="15104" width="9.140625" style="12"/>
    <col min="15105" max="15105" width="4.140625" style="12" customWidth="1"/>
    <col min="15106" max="15106" width="5.85546875" style="12" customWidth="1"/>
    <col min="15107" max="15107" width="31.28515625" style="12" customWidth="1"/>
    <col min="15108" max="15108" width="3" style="12" customWidth="1"/>
    <col min="15109" max="15109" width="4.85546875" style="12" customWidth="1"/>
    <col min="15110" max="15110" width="17.42578125" style="12" customWidth="1"/>
    <col min="15111" max="15111" width="7.7109375" style="12" bestFit="1" customWidth="1"/>
    <col min="15112" max="15112" width="17" style="12" customWidth="1"/>
    <col min="15113" max="15113" width="7.7109375" style="12" bestFit="1" customWidth="1"/>
    <col min="15114" max="15115" width="15.7109375" style="12" bestFit="1" customWidth="1"/>
    <col min="15116" max="15116" width="16.42578125" style="12" bestFit="1" customWidth="1"/>
    <col min="15117" max="15117" width="12.85546875" style="12" bestFit="1" customWidth="1"/>
    <col min="15118" max="15118" width="9.28515625" style="12" bestFit="1" customWidth="1"/>
    <col min="15119" max="15360" width="9.140625" style="12"/>
    <col min="15361" max="15361" width="4.140625" style="12" customWidth="1"/>
    <col min="15362" max="15362" width="5.85546875" style="12" customWidth="1"/>
    <col min="15363" max="15363" width="31.28515625" style="12" customWidth="1"/>
    <col min="15364" max="15364" width="3" style="12" customWidth="1"/>
    <col min="15365" max="15365" width="4.85546875" style="12" customWidth="1"/>
    <col min="15366" max="15366" width="17.42578125" style="12" customWidth="1"/>
    <col min="15367" max="15367" width="7.7109375" style="12" bestFit="1" customWidth="1"/>
    <col min="15368" max="15368" width="17" style="12" customWidth="1"/>
    <col min="15369" max="15369" width="7.7109375" style="12" bestFit="1" customWidth="1"/>
    <col min="15370" max="15371" width="15.7109375" style="12" bestFit="1" customWidth="1"/>
    <col min="15372" max="15372" width="16.42578125" style="12" bestFit="1" customWidth="1"/>
    <col min="15373" max="15373" width="12.85546875" style="12" bestFit="1" customWidth="1"/>
    <col min="15374" max="15374" width="9.28515625" style="12" bestFit="1" customWidth="1"/>
    <col min="15375" max="15616" width="9.140625" style="12"/>
    <col min="15617" max="15617" width="4.140625" style="12" customWidth="1"/>
    <col min="15618" max="15618" width="5.85546875" style="12" customWidth="1"/>
    <col min="15619" max="15619" width="31.28515625" style="12" customWidth="1"/>
    <col min="15620" max="15620" width="3" style="12" customWidth="1"/>
    <col min="15621" max="15621" width="4.85546875" style="12" customWidth="1"/>
    <col min="15622" max="15622" width="17.42578125" style="12" customWidth="1"/>
    <col min="15623" max="15623" width="7.7109375" style="12" bestFit="1" customWidth="1"/>
    <col min="15624" max="15624" width="17" style="12" customWidth="1"/>
    <col min="15625" max="15625" width="7.7109375" style="12" bestFit="1" customWidth="1"/>
    <col min="15626" max="15627" width="15.7109375" style="12" bestFit="1" customWidth="1"/>
    <col min="15628" max="15628" width="16.42578125" style="12" bestFit="1" customWidth="1"/>
    <col min="15629" max="15629" width="12.85546875" style="12" bestFit="1" customWidth="1"/>
    <col min="15630" max="15630" width="9.28515625" style="12" bestFit="1" customWidth="1"/>
    <col min="15631" max="15872" width="9.140625" style="12"/>
    <col min="15873" max="15873" width="4.140625" style="12" customWidth="1"/>
    <col min="15874" max="15874" width="5.85546875" style="12" customWidth="1"/>
    <col min="15875" max="15875" width="31.28515625" style="12" customWidth="1"/>
    <col min="15876" max="15876" width="3" style="12" customWidth="1"/>
    <col min="15877" max="15877" width="4.85546875" style="12" customWidth="1"/>
    <col min="15878" max="15878" width="17.42578125" style="12" customWidth="1"/>
    <col min="15879" max="15879" width="7.7109375" style="12" bestFit="1" customWidth="1"/>
    <col min="15880" max="15880" width="17" style="12" customWidth="1"/>
    <col min="15881" max="15881" width="7.7109375" style="12" bestFit="1" customWidth="1"/>
    <col min="15882" max="15883" width="15.7109375" style="12" bestFit="1" customWidth="1"/>
    <col min="15884" max="15884" width="16.42578125" style="12" bestFit="1" customWidth="1"/>
    <col min="15885" max="15885" width="12.85546875" style="12" bestFit="1" customWidth="1"/>
    <col min="15886" max="15886" width="9.28515625" style="12" bestFit="1" customWidth="1"/>
    <col min="15887" max="16128" width="9.140625" style="12"/>
    <col min="16129" max="16129" width="4.140625" style="12" customWidth="1"/>
    <col min="16130" max="16130" width="5.85546875" style="12" customWidth="1"/>
    <col min="16131" max="16131" width="31.28515625" style="12" customWidth="1"/>
    <col min="16132" max="16132" width="3" style="12" customWidth="1"/>
    <col min="16133" max="16133" width="4.85546875" style="12" customWidth="1"/>
    <col min="16134" max="16134" width="17.42578125" style="12" customWidth="1"/>
    <col min="16135" max="16135" width="7.7109375" style="12" bestFit="1" customWidth="1"/>
    <col min="16136" max="16136" width="17" style="12" customWidth="1"/>
    <col min="16137" max="16137" width="7.7109375" style="12" bestFit="1" customWidth="1"/>
    <col min="16138" max="16139" width="15.7109375" style="12" bestFit="1" customWidth="1"/>
    <col min="16140" max="16140" width="16.42578125" style="12" bestFit="1" customWidth="1"/>
    <col min="16141" max="16141" width="12.85546875" style="12" bestFit="1" customWidth="1"/>
    <col min="16142" max="16142" width="9.28515625" style="12" bestFit="1" customWidth="1"/>
    <col min="16143" max="16384" width="9.140625" style="12"/>
  </cols>
  <sheetData>
    <row r="1" spans="1:12" ht="18" x14ac:dyDescent="0.25">
      <c r="A1" s="76" t="s">
        <v>189</v>
      </c>
      <c r="B1" s="76"/>
      <c r="C1" s="76"/>
      <c r="D1" s="76"/>
      <c r="E1" s="76"/>
      <c r="F1" s="76"/>
      <c r="G1" s="76"/>
      <c r="H1" s="76"/>
      <c r="I1" s="76"/>
    </row>
    <row r="2" spans="1:12" ht="18.75" customHeight="1" x14ac:dyDescent="0.2">
      <c r="A2" s="77" t="s">
        <v>0</v>
      </c>
      <c r="B2" s="77"/>
      <c r="C2" s="77"/>
      <c r="D2" s="77"/>
      <c r="E2" s="77"/>
      <c r="F2" s="77"/>
      <c r="G2" s="77"/>
      <c r="H2" s="77"/>
      <c r="I2" s="77"/>
    </row>
    <row r="3" spans="1:12" ht="12" customHeight="1" x14ac:dyDescent="0.2">
      <c r="A3" s="2"/>
      <c r="B3" s="2"/>
      <c r="C3" s="2"/>
      <c r="D3" s="2"/>
      <c r="F3" s="2"/>
      <c r="G3" s="2"/>
      <c r="H3" s="2"/>
      <c r="I3" s="2"/>
    </row>
    <row r="4" spans="1:12" s="83" customFormat="1" ht="15.75" x14ac:dyDescent="0.25">
      <c r="A4" s="74" t="s">
        <v>1</v>
      </c>
      <c r="B4" s="74"/>
      <c r="C4" s="74"/>
      <c r="D4" s="74"/>
      <c r="E4" s="74"/>
      <c r="F4" s="74"/>
      <c r="G4" s="74"/>
      <c r="H4" s="74"/>
      <c r="I4" s="74"/>
      <c r="J4" s="81"/>
      <c r="K4" s="82"/>
    </row>
    <row r="5" spans="1:12" s="83" customFormat="1" ht="10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81"/>
      <c r="K5" s="82"/>
    </row>
    <row r="6" spans="1:12" s="4" customFormat="1" ht="15" x14ac:dyDescent="0.25">
      <c r="A6" s="78" t="s">
        <v>2</v>
      </c>
      <c r="B6" s="78"/>
      <c r="C6" s="78"/>
      <c r="D6" s="78"/>
      <c r="E6" s="78"/>
      <c r="F6" s="5">
        <v>46022</v>
      </c>
      <c r="G6" s="6" t="s">
        <v>3</v>
      </c>
      <c r="H6" s="5">
        <v>45657</v>
      </c>
      <c r="I6" s="6" t="s">
        <v>3</v>
      </c>
      <c r="J6" s="84"/>
      <c r="K6" s="31"/>
    </row>
    <row r="7" spans="1:12" s="7" customFormat="1" ht="19.5" x14ac:dyDescent="0.55000000000000004">
      <c r="A7" s="7" t="s">
        <v>4</v>
      </c>
      <c r="E7" s="4"/>
      <c r="F7" s="8">
        <f>SUM(F8,F12,F22)+F30</f>
        <v>12045550.209999999</v>
      </c>
      <c r="G7" s="6">
        <f>F7/F59*100</f>
        <v>23.509401303937459</v>
      </c>
      <c r="H7" s="8">
        <v>19870204.609999999</v>
      </c>
      <c r="I7" s="6">
        <v>38.880464078263685</v>
      </c>
      <c r="J7" s="85"/>
      <c r="K7" s="25"/>
      <c r="L7" s="86"/>
    </row>
    <row r="8" spans="1:12" s="9" customFormat="1" ht="15" x14ac:dyDescent="0.25">
      <c r="B8" s="9" t="s">
        <v>5</v>
      </c>
      <c r="E8" s="10"/>
      <c r="F8" s="9">
        <f>F9+F10+F11</f>
        <v>1222051.21</v>
      </c>
      <c r="G8" s="11">
        <f>F8/F59*100</f>
        <v>2.3850875891083394</v>
      </c>
      <c r="H8" s="9">
        <v>6835806.1299999999</v>
      </c>
      <c r="I8" s="11">
        <v>13.375771407491294</v>
      </c>
      <c r="J8" s="85"/>
    </row>
    <row r="9" spans="1:12" ht="15" x14ac:dyDescent="0.25">
      <c r="B9" s="12"/>
      <c r="C9" s="12" t="s">
        <v>6</v>
      </c>
      <c r="F9" s="13">
        <f>[1]Plan4!N8</f>
        <v>104141.01</v>
      </c>
      <c r="H9" s="13">
        <v>26089.73</v>
      </c>
      <c r="J9" s="85"/>
    </row>
    <row r="10" spans="1:12" ht="15" x14ac:dyDescent="0.25">
      <c r="B10" s="12"/>
      <c r="C10" s="12" t="s">
        <v>7</v>
      </c>
      <c r="F10" s="13">
        <f>[1]Plan4!N9</f>
        <v>104569.2</v>
      </c>
      <c r="H10" s="13">
        <v>893615.99</v>
      </c>
      <c r="J10" s="85"/>
    </row>
    <row r="11" spans="1:12" ht="15" x14ac:dyDescent="0.25">
      <c r="B11" s="12"/>
      <c r="C11" s="12" t="s">
        <v>8</v>
      </c>
      <c r="F11" s="13">
        <f>[1]Plan4!N10</f>
        <v>1013341</v>
      </c>
      <c r="H11" s="13">
        <v>5916100.4100000001</v>
      </c>
      <c r="J11" s="85"/>
    </row>
    <row r="12" spans="1:12" s="27" customFormat="1" ht="15" x14ac:dyDescent="0.25">
      <c r="A12" s="14"/>
      <c r="B12" s="14" t="s">
        <v>9</v>
      </c>
      <c r="C12" s="14"/>
      <c r="D12" s="14"/>
      <c r="E12" s="15"/>
      <c r="F12" s="9">
        <f>SUM(F13:F21)</f>
        <v>8494142.7400000002</v>
      </c>
      <c r="G12" s="6">
        <f>F12/F59*100</f>
        <v>16.57808957882273</v>
      </c>
      <c r="H12" s="9">
        <v>10801827.829999998</v>
      </c>
      <c r="I12" s="6">
        <v>21.136172836013085</v>
      </c>
      <c r="J12" s="85"/>
      <c r="K12" s="26"/>
      <c r="L12" s="32"/>
    </row>
    <row r="13" spans="1:12" ht="15" x14ac:dyDescent="0.25">
      <c r="B13" s="12"/>
      <c r="C13" s="12" t="s">
        <v>10</v>
      </c>
      <c r="F13" s="13">
        <f>[1]Plan4!N15</f>
        <v>221471.19</v>
      </c>
      <c r="H13" s="13">
        <v>210078.71</v>
      </c>
      <c r="J13" s="85"/>
      <c r="L13" s="18"/>
    </row>
    <row r="14" spans="1:12" s="27" customFormat="1" ht="15" x14ac:dyDescent="0.25">
      <c r="A14" s="12"/>
      <c r="B14" s="12"/>
      <c r="C14" s="12" t="s">
        <v>11</v>
      </c>
      <c r="D14" s="12"/>
      <c r="E14" s="2"/>
      <c r="F14" s="13">
        <v>49219.35</v>
      </c>
      <c r="G14" s="12"/>
      <c r="H14" s="13">
        <v>49769.35</v>
      </c>
      <c r="I14" s="12"/>
      <c r="J14" s="85"/>
      <c r="K14" s="26"/>
      <c r="L14" s="32"/>
    </row>
    <row r="15" spans="1:12" s="27" customFormat="1" ht="15" x14ac:dyDescent="0.25">
      <c r="A15" s="12"/>
      <c r="B15" s="12"/>
      <c r="C15" s="12" t="s">
        <v>12</v>
      </c>
      <c r="D15" s="12"/>
      <c r="E15" s="2"/>
      <c r="F15" s="13">
        <f>[1]Plan4!N25</f>
        <v>159370.1</v>
      </c>
      <c r="G15" s="12"/>
      <c r="H15" s="13">
        <v>95084.62</v>
      </c>
      <c r="I15" s="12"/>
      <c r="J15" s="85"/>
      <c r="K15" s="26"/>
      <c r="L15" s="32"/>
    </row>
    <row r="16" spans="1:12" ht="15" x14ac:dyDescent="0.25">
      <c r="B16" s="12"/>
      <c r="C16" s="12" t="s">
        <v>13</v>
      </c>
      <c r="F16" s="13">
        <f>7326222.23-221471.19-49219.35-3919299.67</f>
        <v>3136232.0200000005</v>
      </c>
      <c r="H16" s="13">
        <v>3690592.459999999</v>
      </c>
      <c r="J16" s="85"/>
      <c r="L16" s="18"/>
    </row>
    <row r="17" spans="1:13" ht="15" x14ac:dyDescent="0.25">
      <c r="B17" s="12"/>
      <c r="C17" s="12" t="s">
        <v>14</v>
      </c>
      <c r="F17" s="13">
        <f>[1]Plan4!N17</f>
        <v>3919299.67</v>
      </c>
      <c r="H17" s="13">
        <v>5768488.2699999996</v>
      </c>
      <c r="J17" s="85"/>
      <c r="L17" s="87"/>
    </row>
    <row r="18" spans="1:13" ht="15" x14ac:dyDescent="0.25">
      <c r="B18" s="12"/>
      <c r="C18" s="12" t="s">
        <v>15</v>
      </c>
      <c r="F18" s="13">
        <v>855152.52</v>
      </c>
      <c r="H18" s="13">
        <v>607123.75</v>
      </c>
      <c r="J18" s="85"/>
    </row>
    <row r="19" spans="1:13" ht="15" x14ac:dyDescent="0.25">
      <c r="B19" s="12"/>
      <c r="C19" s="12" t="s">
        <v>16</v>
      </c>
      <c r="F19" s="13">
        <f>[1]Plan4!N22</f>
        <v>61074.31</v>
      </c>
      <c r="H19" s="13">
        <v>324168.40999999997</v>
      </c>
      <c r="J19" s="85"/>
    </row>
    <row r="20" spans="1:13" ht="15" hidden="1" x14ac:dyDescent="0.25">
      <c r="B20" s="12"/>
      <c r="C20" s="12" t="s">
        <v>17</v>
      </c>
      <c r="F20" s="13">
        <v>0</v>
      </c>
      <c r="H20" s="13">
        <v>0</v>
      </c>
      <c r="J20" s="85"/>
    </row>
    <row r="21" spans="1:13" s="27" customFormat="1" ht="15" x14ac:dyDescent="0.25">
      <c r="A21" s="12"/>
      <c r="B21" s="12"/>
      <c r="C21" s="12" t="s">
        <v>18</v>
      </c>
      <c r="D21" s="12"/>
      <c r="E21" s="2"/>
      <c r="F21" s="13">
        <f>34218.09+58105.49</f>
        <v>92323.579999999987</v>
      </c>
      <c r="G21" s="12"/>
      <c r="H21" s="13">
        <v>56522.259999999995</v>
      </c>
      <c r="I21" s="12"/>
      <c r="J21" s="85"/>
      <c r="K21" s="26"/>
    </row>
    <row r="22" spans="1:13" ht="15" x14ac:dyDescent="0.25">
      <c r="A22" s="14"/>
      <c r="B22" s="14" t="s">
        <v>19</v>
      </c>
      <c r="C22" s="14"/>
      <c r="D22" s="14"/>
      <c r="E22" s="15"/>
      <c r="F22" s="9">
        <f>SUM(F23:F29)</f>
        <v>2198357.39</v>
      </c>
      <c r="G22" s="6">
        <f>F22/F59*100</f>
        <v>4.290552543467963</v>
      </c>
      <c r="H22" s="9">
        <v>2101540.7800000003</v>
      </c>
      <c r="I22" s="6">
        <v>4.1121308214750316</v>
      </c>
      <c r="J22" s="85"/>
      <c r="M22" s="87"/>
    </row>
    <row r="23" spans="1:13" ht="15" x14ac:dyDescent="0.25">
      <c r="B23" s="12"/>
      <c r="C23" s="12" t="s">
        <v>20</v>
      </c>
      <c r="F23" s="13">
        <v>1684665.39</v>
      </c>
      <c r="H23" s="13">
        <v>1742662.1</v>
      </c>
      <c r="J23" s="85"/>
    </row>
    <row r="24" spans="1:13" ht="15" x14ac:dyDescent="0.25">
      <c r="B24" s="12"/>
      <c r="C24" s="12" t="s">
        <v>21</v>
      </c>
      <c r="F24" s="13">
        <v>63030.79</v>
      </c>
      <c r="H24" s="13">
        <v>47042.83</v>
      </c>
      <c r="J24" s="85"/>
    </row>
    <row r="25" spans="1:13" ht="15" x14ac:dyDescent="0.25">
      <c r="B25" s="12"/>
      <c r="C25" s="12" t="s">
        <v>22</v>
      </c>
      <c r="F25" s="13">
        <v>79102.06</v>
      </c>
      <c r="H25" s="13">
        <v>59835.54</v>
      </c>
      <c r="J25" s="85"/>
    </row>
    <row r="26" spans="1:13" ht="15" x14ac:dyDescent="0.25">
      <c r="B26" s="12"/>
      <c r="C26" s="12" t="s">
        <v>23</v>
      </c>
      <c r="F26" s="13">
        <v>142312.6</v>
      </c>
      <c r="H26" s="13">
        <v>107413.59</v>
      </c>
      <c r="J26" s="85"/>
    </row>
    <row r="27" spans="1:13" ht="15" x14ac:dyDescent="0.25">
      <c r="B27" s="12"/>
      <c r="C27" s="12" t="s">
        <v>24</v>
      </c>
      <c r="F27" s="13">
        <v>28856.1</v>
      </c>
      <c r="H27" s="13">
        <v>29797.53</v>
      </c>
      <c r="J27" s="85"/>
    </row>
    <row r="28" spans="1:13" ht="15" x14ac:dyDescent="0.25">
      <c r="B28" s="12"/>
      <c r="C28" s="12" t="s">
        <v>25</v>
      </c>
      <c r="F28" s="13">
        <v>88934.77</v>
      </c>
      <c r="H28" s="13">
        <v>78602.67</v>
      </c>
      <c r="J28" s="85"/>
    </row>
    <row r="29" spans="1:13" ht="15" x14ac:dyDescent="0.25">
      <c r="B29" s="12"/>
      <c r="C29" s="12" t="s">
        <v>26</v>
      </c>
      <c r="F29" s="13">
        <v>111455.67999999999</v>
      </c>
      <c r="H29" s="13">
        <v>36186.519999999997</v>
      </c>
      <c r="J29" s="85"/>
    </row>
    <row r="30" spans="1:13" ht="15" x14ac:dyDescent="0.25">
      <c r="B30" s="14" t="s">
        <v>27</v>
      </c>
      <c r="F30" s="9">
        <f>F31</f>
        <v>130998.87</v>
      </c>
      <c r="H30" s="9">
        <v>131029.87</v>
      </c>
      <c r="J30" s="85"/>
    </row>
    <row r="31" spans="1:13" ht="15" x14ac:dyDescent="0.25">
      <c r="B31" s="14"/>
      <c r="C31" s="12" t="s">
        <v>28</v>
      </c>
      <c r="F31" s="13">
        <f>[1]Plan4!N26</f>
        <v>130998.87</v>
      </c>
      <c r="H31" s="13">
        <v>131029.87</v>
      </c>
      <c r="J31" s="85"/>
    </row>
    <row r="32" spans="1:13" ht="19.5" x14ac:dyDescent="0.55000000000000004">
      <c r="A32" s="7" t="s">
        <v>29</v>
      </c>
      <c r="B32" s="7"/>
      <c r="C32" s="7"/>
      <c r="D32" s="7"/>
      <c r="E32" s="4"/>
      <c r="F32" s="16">
        <f>F33+F36+F39+F54+F58</f>
        <v>39191612.549999997</v>
      </c>
      <c r="G32" s="6">
        <f>F32/F59*100</f>
        <v>76.490598696062534</v>
      </c>
      <c r="H32" s="16">
        <v>31235678.719999999</v>
      </c>
      <c r="I32" s="6">
        <v>61.119535921736315</v>
      </c>
      <c r="J32" s="85"/>
    </row>
    <row r="33" spans="1:12" ht="19.5" x14ac:dyDescent="0.55000000000000004">
      <c r="A33" s="7"/>
      <c r="B33" s="14" t="s">
        <v>30</v>
      </c>
      <c r="C33" s="7"/>
      <c r="D33" s="7"/>
      <c r="E33" s="4"/>
      <c r="F33" s="16">
        <f>F34+F35</f>
        <v>1083240.08</v>
      </c>
      <c r="G33" s="6"/>
      <c r="H33" s="16">
        <v>1214238.6400000001</v>
      </c>
      <c r="I33" s="6"/>
      <c r="J33" s="85"/>
    </row>
    <row r="34" spans="1:12" ht="15" x14ac:dyDescent="0.25">
      <c r="B34" s="12"/>
      <c r="C34" s="12" t="s">
        <v>31</v>
      </c>
      <c r="F34" s="13">
        <f>[1]Plan4!N32</f>
        <v>690119.41</v>
      </c>
      <c r="H34" s="13">
        <v>690119.41</v>
      </c>
      <c r="J34" s="85"/>
    </row>
    <row r="35" spans="1:12" ht="15" x14ac:dyDescent="0.25">
      <c r="B35" s="12"/>
      <c r="C35" s="12" t="s">
        <v>32</v>
      </c>
      <c r="F35" s="13">
        <f>[1]Plan4!N33</f>
        <v>393120.67</v>
      </c>
      <c r="H35" s="13">
        <v>524119.23</v>
      </c>
      <c r="J35" s="85"/>
    </row>
    <row r="36" spans="1:12" ht="15" x14ac:dyDescent="0.25">
      <c r="A36" s="14"/>
      <c r="B36" s="14" t="s">
        <v>33</v>
      </c>
      <c r="C36" s="14"/>
      <c r="D36" s="14"/>
      <c r="E36" s="15"/>
      <c r="F36" s="9">
        <f>SUM(F37:F38)</f>
        <v>80026.849999999991</v>
      </c>
      <c r="H36" s="9">
        <v>80026.849999999991</v>
      </c>
      <c r="J36" s="85"/>
    </row>
    <row r="37" spans="1:12" ht="15" x14ac:dyDescent="0.25">
      <c r="B37" s="12"/>
      <c r="C37" s="12" t="s">
        <v>34</v>
      </c>
      <c r="F37" s="13">
        <v>1142.04</v>
      </c>
      <c r="H37" s="13">
        <v>1142.04</v>
      </c>
      <c r="J37" s="85"/>
    </row>
    <row r="38" spans="1:12" ht="15" x14ac:dyDescent="0.25">
      <c r="B38" s="12"/>
      <c r="C38" s="12" t="s">
        <v>35</v>
      </c>
      <c r="F38" s="13">
        <v>78884.81</v>
      </c>
      <c r="H38" s="13">
        <v>78884.81</v>
      </c>
      <c r="J38" s="85"/>
    </row>
    <row r="39" spans="1:12" ht="15" x14ac:dyDescent="0.25">
      <c r="A39" s="14"/>
      <c r="B39" s="14" t="s">
        <v>36</v>
      </c>
      <c r="C39" s="14"/>
      <c r="D39" s="14"/>
      <c r="E39" s="17"/>
      <c r="F39" s="9">
        <f>SUM(F40:F53)</f>
        <v>51996204.619999997</v>
      </c>
      <c r="G39" s="6">
        <f>F39/F59*100</f>
        <v>101.48142836002731</v>
      </c>
      <c r="H39" s="9">
        <v>41608258.509999998</v>
      </c>
      <c r="I39" s="6">
        <v>81.415789726845915</v>
      </c>
      <c r="J39" s="85"/>
    </row>
    <row r="40" spans="1:12" ht="15" x14ac:dyDescent="0.25">
      <c r="B40" s="12"/>
      <c r="C40" s="12" t="s">
        <v>44</v>
      </c>
      <c r="F40" s="13">
        <f>[1]Plan3!B4</f>
        <v>1868.44</v>
      </c>
      <c r="G40" s="13"/>
      <c r="H40" s="13">
        <v>1868.44</v>
      </c>
      <c r="J40" s="85"/>
    </row>
    <row r="41" spans="1:12" ht="15" x14ac:dyDescent="0.25">
      <c r="B41" s="12"/>
      <c r="C41" s="12" t="s">
        <v>48</v>
      </c>
      <c r="F41" s="13">
        <f>[1]Plan3!B6</f>
        <v>1045068.45</v>
      </c>
      <c r="G41" s="13"/>
      <c r="H41" s="13">
        <v>1045068.45</v>
      </c>
      <c r="J41" s="85"/>
    </row>
    <row r="42" spans="1:12" ht="15" x14ac:dyDescent="0.25">
      <c r="B42" s="12"/>
      <c r="C42" s="12" t="s">
        <v>38</v>
      </c>
      <c r="F42" s="13">
        <f>[1]Plan3!B17+[1]Plan3!B85</f>
        <v>12443298.57</v>
      </c>
      <c r="G42" s="13"/>
      <c r="H42" s="13">
        <v>12441818.57</v>
      </c>
      <c r="I42" s="18"/>
      <c r="J42" s="85"/>
    </row>
    <row r="43" spans="1:12" ht="15" x14ac:dyDescent="0.25">
      <c r="B43" s="12"/>
      <c r="C43" s="12" t="s">
        <v>46</v>
      </c>
      <c r="F43" s="13">
        <f>[1]Plan3!B19</f>
        <v>512459.58</v>
      </c>
      <c r="G43" s="13"/>
      <c r="H43" s="13">
        <v>512459.58</v>
      </c>
      <c r="J43" s="85"/>
    </row>
    <row r="44" spans="1:12" ht="15" x14ac:dyDescent="0.25">
      <c r="B44" s="12"/>
      <c r="C44" s="12" t="s">
        <v>40</v>
      </c>
      <c r="F44" s="13">
        <f>[1]Plan3!B36</f>
        <v>23372721.079999998</v>
      </c>
      <c r="G44" s="13"/>
      <c r="H44" s="13">
        <v>14905482.119999999</v>
      </c>
      <c r="J44" s="85"/>
    </row>
    <row r="45" spans="1:12" ht="15" x14ac:dyDescent="0.25">
      <c r="B45" s="12"/>
      <c r="C45" s="12" t="s">
        <v>49</v>
      </c>
      <c r="F45" s="13">
        <f>[1]Plan3!B39</f>
        <v>515228.43</v>
      </c>
      <c r="G45" s="13"/>
      <c r="H45" s="13">
        <v>515228.43</v>
      </c>
      <c r="J45" s="85"/>
      <c r="L45" s="87"/>
    </row>
    <row r="46" spans="1:12" ht="15" x14ac:dyDescent="0.25">
      <c r="B46" s="12"/>
      <c r="C46" s="12" t="s">
        <v>41</v>
      </c>
      <c r="F46" s="13">
        <f>[1]Plan3!B42</f>
        <v>1135998.21</v>
      </c>
      <c r="G46" s="13"/>
      <c r="H46" s="13">
        <v>1113518.21</v>
      </c>
      <c r="J46" s="85"/>
    </row>
    <row r="47" spans="1:12" ht="15" x14ac:dyDescent="0.25">
      <c r="B47" s="12"/>
      <c r="C47" s="12" t="s">
        <v>39</v>
      </c>
      <c r="F47" s="13">
        <f>[1]Plan3!B66</f>
        <v>7797630.709999999</v>
      </c>
      <c r="G47" s="13"/>
      <c r="H47" s="13">
        <v>6449840.959999999</v>
      </c>
      <c r="J47" s="85"/>
    </row>
    <row r="48" spans="1:12" ht="15" x14ac:dyDescent="0.25">
      <c r="B48" s="12"/>
      <c r="C48" s="12" t="s">
        <v>42</v>
      </c>
      <c r="F48" s="13">
        <f>[1]Plan3!B80</f>
        <v>3076865.35</v>
      </c>
      <c r="G48" s="13"/>
      <c r="H48" s="13">
        <v>2702964.5</v>
      </c>
      <c r="J48" s="85"/>
    </row>
    <row r="49" spans="1:13" ht="15" x14ac:dyDescent="0.25">
      <c r="B49" s="12"/>
      <c r="C49" s="12" t="s">
        <v>47</v>
      </c>
      <c r="F49" s="13">
        <f>[1]Plan3!B83</f>
        <v>26202</v>
      </c>
      <c r="G49" s="13"/>
      <c r="H49" s="13">
        <v>26202</v>
      </c>
      <c r="J49" s="85"/>
    </row>
    <row r="50" spans="1:13" ht="15" x14ac:dyDescent="0.25">
      <c r="B50" s="12"/>
      <c r="C50" s="12" t="s">
        <v>43</v>
      </c>
      <c r="F50" s="13">
        <f>[1]Plan3!B21</f>
        <v>1435430.48</v>
      </c>
      <c r="G50" s="13"/>
      <c r="H50" s="13">
        <v>1260373.93</v>
      </c>
      <c r="J50" s="85"/>
    </row>
    <row r="51" spans="1:13" ht="15" x14ac:dyDescent="0.25">
      <c r="B51" s="12"/>
      <c r="C51" s="12" t="s">
        <v>45</v>
      </c>
      <c r="F51" s="13">
        <f>[1]Plan3!B88</f>
        <v>1780</v>
      </c>
      <c r="G51" s="13"/>
      <c r="H51" s="13">
        <v>1780</v>
      </c>
      <c r="J51" s="85"/>
      <c r="L51" s="87"/>
    </row>
    <row r="52" spans="1:13" ht="15" x14ac:dyDescent="0.25">
      <c r="B52" s="12"/>
      <c r="C52" s="12" t="s">
        <v>37</v>
      </c>
      <c r="F52" s="13">
        <f>[1]Plan3!B89</f>
        <v>592000</v>
      </c>
      <c r="G52" s="13"/>
      <c r="H52" s="13">
        <v>592000</v>
      </c>
      <c r="J52" s="85"/>
      <c r="L52" s="87"/>
    </row>
    <row r="53" spans="1:13" ht="15" x14ac:dyDescent="0.25">
      <c r="B53" s="12"/>
      <c r="C53" s="12" t="s">
        <v>50</v>
      </c>
      <c r="F53" s="13">
        <f>[1]Plan3!B90</f>
        <v>39653.32</v>
      </c>
      <c r="G53" s="13"/>
      <c r="H53" s="13">
        <v>39653.32</v>
      </c>
      <c r="J53" s="85"/>
      <c r="L53" s="87"/>
    </row>
    <row r="54" spans="1:13" ht="15" x14ac:dyDescent="0.25">
      <c r="A54" s="14"/>
      <c r="B54" s="14" t="s">
        <v>51</v>
      </c>
      <c r="C54" s="14"/>
      <c r="D54" s="14"/>
      <c r="E54" s="15"/>
      <c r="F54" s="9">
        <f>SUM(F55:F57)</f>
        <v>67150.100000000006</v>
      </c>
      <c r="G54" s="6">
        <f>F54/F59*100</f>
        <v>0.13105741298466855</v>
      </c>
      <c r="H54" s="9">
        <v>67150.100000000006</v>
      </c>
      <c r="I54" s="6">
        <v>0.13139406977157517</v>
      </c>
      <c r="J54" s="85"/>
    </row>
    <row r="55" spans="1:13" ht="15" hidden="1" x14ac:dyDescent="0.25">
      <c r="B55" s="12"/>
      <c r="C55" s="12" t="s">
        <v>52</v>
      </c>
      <c r="F55" s="13">
        <v>62500</v>
      </c>
      <c r="H55" s="13">
        <v>62500</v>
      </c>
      <c r="J55" s="85"/>
      <c r="M55" s="87"/>
    </row>
    <row r="56" spans="1:13" ht="15" hidden="1" x14ac:dyDescent="0.25">
      <c r="B56" s="12"/>
      <c r="C56" s="12" t="s">
        <v>39</v>
      </c>
      <c r="F56" s="13">
        <f>639.2+2885.9</f>
        <v>3525.1000000000004</v>
      </c>
      <c r="H56" s="13">
        <v>3525.1000000000004</v>
      </c>
      <c r="J56" s="85"/>
    </row>
    <row r="57" spans="1:13" ht="15" hidden="1" x14ac:dyDescent="0.25">
      <c r="B57" s="12"/>
      <c r="C57" s="12" t="s">
        <v>42</v>
      </c>
      <c r="F57" s="13">
        <v>1125</v>
      </c>
      <c r="H57" s="13">
        <v>1125</v>
      </c>
      <c r="J57" s="85"/>
    </row>
    <row r="58" spans="1:13" ht="15" x14ac:dyDescent="0.25">
      <c r="B58" s="14" t="s">
        <v>53</v>
      </c>
      <c r="C58" s="14"/>
      <c r="D58" s="14"/>
      <c r="E58" s="15"/>
      <c r="F58" s="9">
        <v>-14035009.1</v>
      </c>
      <c r="G58" s="14"/>
      <c r="H58" s="9">
        <v>-11733995.380000001</v>
      </c>
      <c r="I58" s="14"/>
      <c r="J58" s="85"/>
    </row>
    <row r="59" spans="1:13" ht="15" x14ac:dyDescent="0.25">
      <c r="A59" s="7" t="s">
        <v>54</v>
      </c>
      <c r="B59" s="7"/>
      <c r="C59" s="7"/>
      <c r="D59" s="7"/>
      <c r="E59" s="4"/>
      <c r="F59" s="20">
        <f>F32+F7</f>
        <v>51237162.759999998</v>
      </c>
      <c r="G59" s="10">
        <f>F59/F59*100</f>
        <v>100</v>
      </c>
      <c r="H59" s="20">
        <v>51105883.329999998</v>
      </c>
      <c r="I59" s="10">
        <v>100</v>
      </c>
      <c r="J59" s="85"/>
    </row>
    <row r="60" spans="1:13" ht="15" x14ac:dyDescent="0.25">
      <c r="A60" s="7"/>
      <c r="B60" s="7"/>
      <c r="C60" s="7"/>
      <c r="D60" s="7"/>
      <c r="E60" s="4"/>
      <c r="F60" s="20"/>
      <c r="G60" s="10"/>
      <c r="H60" s="20"/>
      <c r="I60" s="10"/>
      <c r="J60" s="85"/>
    </row>
    <row r="61" spans="1:13" ht="15" x14ac:dyDescent="0.25">
      <c r="A61" s="7"/>
      <c r="B61" s="7"/>
      <c r="C61" s="7"/>
      <c r="D61" s="7"/>
      <c r="E61" s="4"/>
      <c r="F61" s="20"/>
      <c r="G61" s="10"/>
      <c r="H61" s="20"/>
      <c r="I61" s="10"/>
      <c r="J61" s="85"/>
    </row>
    <row r="62" spans="1:13" ht="15" x14ac:dyDescent="0.25">
      <c r="A62" s="7"/>
      <c r="B62" s="7"/>
      <c r="C62" s="7"/>
      <c r="D62" s="7"/>
      <c r="E62" s="4"/>
      <c r="F62" s="20"/>
      <c r="G62" s="10"/>
      <c r="H62" s="20"/>
      <c r="I62" s="10"/>
      <c r="J62" s="85"/>
    </row>
    <row r="63" spans="1:13" x14ac:dyDescent="0.2">
      <c r="A63" s="75" t="s">
        <v>190</v>
      </c>
      <c r="B63" s="75"/>
      <c r="C63" s="75"/>
      <c r="D63" s="75"/>
      <c r="E63" s="75"/>
      <c r="F63" s="75"/>
      <c r="G63" s="75"/>
      <c r="H63" s="75"/>
      <c r="I63" s="75"/>
    </row>
    <row r="64" spans="1:13" x14ac:dyDescent="0.2">
      <c r="A64" s="2"/>
      <c r="B64" s="2"/>
      <c r="C64" s="2"/>
      <c r="D64" s="2"/>
      <c r="F64" s="2"/>
      <c r="G64" s="2"/>
      <c r="H64" s="2"/>
      <c r="I64" s="2"/>
    </row>
    <row r="65" spans="1:11" x14ac:dyDescent="0.2">
      <c r="A65" s="2"/>
      <c r="B65" s="2"/>
      <c r="C65" s="2"/>
      <c r="D65" s="2"/>
      <c r="F65" s="2"/>
      <c r="G65" s="2"/>
      <c r="H65" s="2"/>
      <c r="I65" s="2"/>
    </row>
    <row r="66" spans="1:11" x14ac:dyDescent="0.2">
      <c r="A66" s="2"/>
      <c r="B66" s="2"/>
      <c r="C66" s="2"/>
      <c r="D66" s="2"/>
      <c r="F66" s="2"/>
      <c r="G66" s="2"/>
      <c r="H66" s="2"/>
      <c r="I66" s="2"/>
    </row>
    <row r="67" spans="1:11" x14ac:dyDescent="0.2">
      <c r="A67" s="2"/>
      <c r="B67" s="2"/>
      <c r="C67" s="2" t="s">
        <v>191</v>
      </c>
      <c r="F67" s="22"/>
      <c r="G67" s="75" t="s">
        <v>55</v>
      </c>
      <c r="H67" s="75"/>
      <c r="I67" s="2"/>
    </row>
    <row r="68" spans="1:11" ht="15" x14ac:dyDescent="0.25">
      <c r="A68" s="7"/>
      <c r="C68" s="2" t="s">
        <v>192</v>
      </c>
      <c r="F68" s="23"/>
      <c r="G68" s="75" t="s">
        <v>56</v>
      </c>
      <c r="H68" s="75"/>
      <c r="I68" s="21"/>
    </row>
    <row r="69" spans="1:11" ht="15" x14ac:dyDescent="0.25">
      <c r="A69" s="7"/>
      <c r="C69" s="24" t="s">
        <v>193</v>
      </c>
      <c r="F69" s="23"/>
      <c r="G69" s="75" t="s">
        <v>57</v>
      </c>
      <c r="H69" s="75"/>
      <c r="I69" s="21"/>
    </row>
    <row r="70" spans="1:11" ht="18" x14ac:dyDescent="0.25">
      <c r="A70" s="76" t="s">
        <v>189</v>
      </c>
      <c r="B70" s="76"/>
      <c r="C70" s="76"/>
      <c r="D70" s="76"/>
      <c r="E70" s="76"/>
      <c r="F70" s="76"/>
      <c r="G70" s="76"/>
      <c r="H70" s="76"/>
      <c r="I70" s="76"/>
    </row>
    <row r="71" spans="1:11" ht="14.25" x14ac:dyDescent="0.2">
      <c r="A71" s="77" t="s">
        <v>0</v>
      </c>
      <c r="B71" s="77"/>
      <c r="C71" s="77"/>
      <c r="D71" s="77"/>
      <c r="E71" s="77"/>
      <c r="F71" s="77"/>
      <c r="G71" s="77"/>
      <c r="H71" s="77"/>
      <c r="I71" s="77"/>
    </row>
    <row r="72" spans="1:11" x14ac:dyDescent="0.2">
      <c r="A72" s="2"/>
      <c r="B72" s="2"/>
      <c r="C72" s="2"/>
      <c r="D72" s="2"/>
      <c r="F72" s="2"/>
      <c r="G72" s="2"/>
      <c r="H72" s="2"/>
      <c r="I72" s="2"/>
    </row>
    <row r="73" spans="1:11" ht="15.75" x14ac:dyDescent="0.25">
      <c r="A73" s="74" t="s">
        <v>1</v>
      </c>
      <c r="B73" s="74"/>
      <c r="C73" s="74"/>
      <c r="D73" s="74"/>
      <c r="E73" s="74"/>
      <c r="F73" s="74"/>
      <c r="G73" s="74"/>
      <c r="H73" s="74"/>
      <c r="I73" s="74"/>
    </row>
    <row r="74" spans="1:11" s="7" customFormat="1" ht="15" x14ac:dyDescent="0.25">
      <c r="B74" s="25"/>
      <c r="E74" s="4"/>
      <c r="G74" s="14"/>
      <c r="I74" s="14"/>
      <c r="J74" s="85"/>
      <c r="K74" s="25"/>
    </row>
    <row r="75" spans="1:11" s="4" customFormat="1" ht="15" x14ac:dyDescent="0.25">
      <c r="A75" s="78" t="s">
        <v>58</v>
      </c>
      <c r="B75" s="78"/>
      <c r="C75" s="78"/>
      <c r="D75" s="78"/>
      <c r="E75" s="78"/>
      <c r="F75" s="5">
        <v>46022</v>
      </c>
      <c r="G75" s="6" t="s">
        <v>3</v>
      </c>
      <c r="H75" s="5">
        <v>45657</v>
      </c>
      <c r="I75" s="6" t="s">
        <v>3</v>
      </c>
      <c r="J75" s="84"/>
      <c r="K75" s="31"/>
    </row>
    <row r="76" spans="1:11" s="7" customFormat="1" ht="19.5" x14ac:dyDescent="0.55000000000000004">
      <c r="A76" s="7" t="s">
        <v>4</v>
      </c>
      <c r="B76" s="25"/>
      <c r="E76" s="4"/>
      <c r="F76" s="16">
        <f>SUM(F77:F88)-F80-F81</f>
        <v>32543823.919999998</v>
      </c>
      <c r="G76" s="6">
        <f>F76/F97*100</f>
        <v>63.516053908836703</v>
      </c>
      <c r="H76" s="16">
        <v>32468040.25</v>
      </c>
      <c r="I76" s="6">
        <v>63.530924688940317</v>
      </c>
      <c r="J76" s="85"/>
      <c r="K76" s="25"/>
    </row>
    <row r="77" spans="1:11" x14ac:dyDescent="0.2">
      <c r="C77" s="12" t="s">
        <v>59</v>
      </c>
      <c r="F77" s="13">
        <f>[1]Plan4!N51</f>
        <v>5202119.2</v>
      </c>
      <c r="H77" s="13">
        <v>4602809.6100000003</v>
      </c>
    </row>
    <row r="78" spans="1:11" x14ac:dyDescent="0.2">
      <c r="B78" s="13" t="s">
        <v>60</v>
      </c>
      <c r="C78" s="12" t="s">
        <v>61</v>
      </c>
      <c r="F78" s="13">
        <f>[1]Plan4!N50</f>
        <v>7081633.4100000001</v>
      </c>
      <c r="H78" s="13">
        <v>9832272.5199999996</v>
      </c>
    </row>
    <row r="79" spans="1:11" x14ac:dyDescent="0.2">
      <c r="C79" s="12" t="s">
        <v>62</v>
      </c>
      <c r="F79" s="13">
        <f>F80+F81</f>
        <v>8618637.6400000006</v>
      </c>
      <c r="H79" s="13">
        <v>5861181.96</v>
      </c>
    </row>
    <row r="80" spans="1:11" x14ac:dyDescent="0.2">
      <c r="C80" s="12" t="s">
        <v>63</v>
      </c>
      <c r="F80" s="13">
        <f>[1]Plan4!N52</f>
        <v>2729720.12</v>
      </c>
      <c r="H80" s="13">
        <v>2224132.5699999998</v>
      </c>
    </row>
    <row r="81" spans="1:11" x14ac:dyDescent="0.2">
      <c r="C81" s="12" t="s">
        <v>64</v>
      </c>
      <c r="F81" s="13">
        <f>[1]Plan4!N54+[1]Plan4!N56</f>
        <v>5888917.5199999996</v>
      </c>
      <c r="H81" s="13">
        <v>3637049.39</v>
      </c>
    </row>
    <row r="82" spans="1:11" x14ac:dyDescent="0.2">
      <c r="C82" s="12" t="s">
        <v>65</v>
      </c>
      <c r="F82" s="13">
        <f>[1]Plan4!N55+[1]Plan4!N58+[1]Plan4!N59+[1]Plan4!N60+[1]Plan4!N61</f>
        <v>1531270.3199999998</v>
      </c>
      <c r="H82" s="13">
        <v>707288.66</v>
      </c>
    </row>
    <row r="83" spans="1:11" x14ac:dyDescent="0.2">
      <c r="C83" s="12" t="s">
        <v>66</v>
      </c>
      <c r="F83" s="13">
        <f>[1]Plan4!N62</f>
        <v>1929532.9</v>
      </c>
      <c r="H83" s="13">
        <v>1673351.75</v>
      </c>
    </row>
    <row r="84" spans="1:11" x14ac:dyDescent="0.2">
      <c r="C84" s="12" t="s">
        <v>194</v>
      </c>
      <c r="F84" s="13">
        <f>[1]Plan4!N69</f>
        <v>5692717.1200000001</v>
      </c>
      <c r="H84" s="13">
        <v>759757.14</v>
      </c>
    </row>
    <row r="85" spans="1:11" hidden="1" x14ac:dyDescent="0.2">
      <c r="C85" s="12" t="s">
        <v>67</v>
      </c>
      <c r="F85" s="13"/>
      <c r="H85" s="13"/>
    </row>
    <row r="86" spans="1:11" x14ac:dyDescent="0.2">
      <c r="C86" s="12" t="s">
        <v>68</v>
      </c>
      <c r="F86" s="13">
        <f>[1]Plan4!N57</f>
        <v>2418612.75</v>
      </c>
      <c r="H86" s="13">
        <v>2499835.37</v>
      </c>
    </row>
    <row r="87" spans="1:11" x14ac:dyDescent="0.2">
      <c r="C87" s="12" t="s">
        <v>195</v>
      </c>
      <c r="F87" s="13">
        <v>0</v>
      </c>
      <c r="H87" s="13">
        <v>6490000</v>
      </c>
    </row>
    <row r="88" spans="1:11" x14ac:dyDescent="0.2">
      <c r="C88" s="12" t="s">
        <v>69</v>
      </c>
      <c r="F88" s="13">
        <f>[1]Plan4!N70</f>
        <v>69300.58</v>
      </c>
      <c r="H88" s="13">
        <v>41543.239999999991</v>
      </c>
    </row>
    <row r="89" spans="1:11" s="27" customFormat="1" ht="19.5" x14ac:dyDescent="0.55000000000000004">
      <c r="A89" s="7" t="s">
        <v>29</v>
      </c>
      <c r="B89" s="26"/>
      <c r="E89" s="1"/>
      <c r="F89" s="16">
        <f>SUM(F91:F93)</f>
        <v>19503600.859999999</v>
      </c>
      <c r="G89" s="6">
        <f>F89/F97*100</f>
        <v>38.065341266761429</v>
      </c>
      <c r="H89" s="16">
        <v>23009546.250000004</v>
      </c>
      <c r="I89" s="6">
        <v>45.023282547379473</v>
      </c>
      <c r="J89" s="85"/>
      <c r="K89" s="26"/>
    </row>
    <row r="90" spans="1:11" s="7" customFormat="1" ht="15" x14ac:dyDescent="0.25">
      <c r="B90" s="25" t="s">
        <v>70</v>
      </c>
      <c r="E90" s="4"/>
      <c r="F90" s="25">
        <f>SUM(F91:F93)</f>
        <v>19503600.859999999</v>
      </c>
      <c r="G90" s="6"/>
      <c r="H90" s="25">
        <v>23009546.250000004</v>
      </c>
      <c r="I90" s="6"/>
      <c r="J90" s="85"/>
      <c r="K90" s="25"/>
    </row>
    <row r="91" spans="1:11" ht="15" x14ac:dyDescent="0.25">
      <c r="A91" s="14"/>
      <c r="C91" s="12" t="s">
        <v>71</v>
      </c>
      <c r="F91" s="13">
        <f>[1]Plan4!N73+[1]Plan4!N74+[1]Plan4!N75+[1]Plan4!N84</f>
        <v>17366596.609999999</v>
      </c>
      <c r="G91" s="6"/>
      <c r="H91" s="13">
        <v>20319345.720000003</v>
      </c>
      <c r="I91" s="6"/>
      <c r="J91" s="85"/>
    </row>
    <row r="92" spans="1:11" ht="15" x14ac:dyDescent="0.25">
      <c r="C92" s="12" t="s">
        <v>72</v>
      </c>
      <c r="F92" s="13">
        <f>[1]Plan4!N77</f>
        <v>1894097.5899999999</v>
      </c>
      <c r="H92" s="13">
        <v>2447293.8699999996</v>
      </c>
      <c r="J92" s="85"/>
    </row>
    <row r="93" spans="1:11" ht="15" x14ac:dyDescent="0.25">
      <c r="C93" s="12" t="s">
        <v>73</v>
      </c>
      <c r="F93" s="13">
        <f>[1]Plan4!N85</f>
        <v>242906.66</v>
      </c>
      <c r="H93" s="13">
        <v>242906.66</v>
      </c>
      <c r="J93" s="85"/>
    </row>
    <row r="94" spans="1:11" s="27" customFormat="1" ht="19.5" x14ac:dyDescent="0.55000000000000004">
      <c r="A94" s="7" t="s">
        <v>74</v>
      </c>
      <c r="B94" s="26"/>
      <c r="E94" s="1"/>
      <c r="F94" s="16">
        <f>SUM(F95:F96)</f>
        <v>-810262.01999999862</v>
      </c>
      <c r="G94" s="6">
        <f>F94/F97*100</f>
        <v>-1.5813951755981241</v>
      </c>
      <c r="H94" s="16">
        <v>-4371703.1700000083</v>
      </c>
      <c r="I94" s="6">
        <v>-8.5542072363197885</v>
      </c>
      <c r="J94" s="85"/>
      <c r="K94" s="26"/>
    </row>
    <row r="95" spans="1:11" ht="15" x14ac:dyDescent="0.25">
      <c r="C95" s="12" t="s">
        <v>75</v>
      </c>
      <c r="F95" s="13">
        <v>6239620.5899999999</v>
      </c>
      <c r="H95" s="13">
        <v>-991292.74</v>
      </c>
      <c r="J95" s="85"/>
    </row>
    <row r="96" spans="1:11" ht="15" x14ac:dyDescent="0.25">
      <c r="A96" s="27" t="s">
        <v>60</v>
      </c>
      <c r="C96" s="12" t="s">
        <v>76</v>
      </c>
      <c r="F96" s="13">
        <f>[1]Plan4!N91</f>
        <v>-7049882.6099999985</v>
      </c>
      <c r="H96" s="13">
        <v>-3380410.4300000085</v>
      </c>
      <c r="J96" s="85"/>
    </row>
    <row r="97" spans="1:12" s="27" customFormat="1" ht="15" x14ac:dyDescent="0.25">
      <c r="A97" s="7" t="s">
        <v>77</v>
      </c>
      <c r="B97" s="26"/>
      <c r="E97" s="1"/>
      <c r="F97" s="25">
        <f>F94+F89+F76</f>
        <v>51237162.759999998</v>
      </c>
      <c r="G97" s="6">
        <f>F97/F97*100</f>
        <v>100</v>
      </c>
      <c r="H97" s="25">
        <v>51105883.329999998</v>
      </c>
      <c r="I97" s="6">
        <v>100</v>
      </c>
      <c r="J97" s="85"/>
      <c r="K97" s="26"/>
      <c r="L97" s="32"/>
    </row>
    <row r="98" spans="1:12" s="27" customFormat="1" ht="15" x14ac:dyDescent="0.25">
      <c r="A98" s="7"/>
      <c r="B98" s="26"/>
      <c r="E98" s="1"/>
      <c r="F98" s="25"/>
      <c r="G98" s="25"/>
      <c r="H98" s="25"/>
      <c r="I98" s="21"/>
      <c r="J98" s="88"/>
      <c r="K98" s="26"/>
    </row>
    <row r="99" spans="1:12" s="27" customFormat="1" ht="15" x14ac:dyDescent="0.25">
      <c r="A99" s="7"/>
      <c r="B99" s="26"/>
      <c r="E99" s="1"/>
      <c r="F99" s="25"/>
      <c r="G99" s="25"/>
      <c r="H99" s="25"/>
      <c r="I99" s="21"/>
      <c r="J99" s="88"/>
      <c r="K99" s="26"/>
    </row>
    <row r="101" spans="1:12" x14ac:dyDescent="0.2">
      <c r="A101" s="75" t="str">
        <f>A63</f>
        <v>Carazinho, 31 de dezembro de 2025</v>
      </c>
      <c r="B101" s="75"/>
      <c r="C101" s="75"/>
      <c r="D101" s="75"/>
      <c r="E101" s="75"/>
      <c r="F101" s="75"/>
      <c r="G101" s="75"/>
      <c r="H101" s="75"/>
      <c r="I101" s="75"/>
    </row>
    <row r="102" spans="1:12" x14ac:dyDescent="0.2">
      <c r="L102" s="18"/>
    </row>
    <row r="104" spans="1:12" x14ac:dyDescent="0.2">
      <c r="C104" s="2" t="s">
        <v>191</v>
      </c>
      <c r="F104" s="22"/>
      <c r="G104" s="75" t="s">
        <v>55</v>
      </c>
      <c r="H104" s="75"/>
      <c r="I104" s="6"/>
    </row>
    <row r="105" spans="1:12" x14ac:dyDescent="0.2">
      <c r="C105" s="2" t="s">
        <v>192</v>
      </c>
      <c r="F105" s="23"/>
      <c r="G105" s="75" t="s">
        <v>56</v>
      </c>
      <c r="H105" s="75"/>
      <c r="I105" s="6"/>
    </row>
    <row r="106" spans="1:12" x14ac:dyDescent="0.2">
      <c r="C106" s="24" t="s">
        <v>193</v>
      </c>
      <c r="F106" s="23"/>
      <c r="G106" s="75" t="s">
        <v>57</v>
      </c>
      <c r="H106" s="75"/>
      <c r="I106" s="6"/>
    </row>
    <row r="110" spans="1:12" x14ac:dyDescent="0.2">
      <c r="F110" s="28"/>
      <c r="G110" s="28"/>
      <c r="H110" s="28"/>
      <c r="I110" s="28"/>
      <c r="J110" s="89"/>
    </row>
    <row r="111" spans="1:12" x14ac:dyDescent="0.2">
      <c r="F111" s="29"/>
      <c r="G111" s="29"/>
      <c r="H111" s="29"/>
      <c r="I111" s="29"/>
    </row>
    <row r="122" spans="2:9" ht="12" customHeight="1" x14ac:dyDescent="0.2">
      <c r="B122" s="12"/>
      <c r="E122" s="12"/>
      <c r="F122" s="12"/>
      <c r="H122" s="12"/>
    </row>
    <row r="125" spans="2:9" x14ac:dyDescent="0.2">
      <c r="B125" s="12"/>
      <c r="I125" s="6"/>
    </row>
    <row r="126" spans="2:9" x14ac:dyDescent="0.2">
      <c r="B126" s="12"/>
      <c r="I126" s="6"/>
    </row>
    <row r="127" spans="2:9" ht="12" customHeight="1" x14ac:dyDescent="0.2">
      <c r="B127" s="12"/>
      <c r="I127" s="6"/>
    </row>
    <row r="138" spans="1:9" ht="14.25" customHeight="1" x14ac:dyDescent="0.2"/>
    <row r="139" spans="1:9" ht="14.25" customHeight="1" x14ac:dyDescent="0.2"/>
    <row r="140" spans="1:9" ht="14.25" customHeight="1" x14ac:dyDescent="0.2"/>
    <row r="141" spans="1:9" ht="14.25" customHeight="1" x14ac:dyDescent="0.2"/>
    <row r="142" spans="1:9" ht="18" x14ac:dyDescent="0.25">
      <c r="A142" s="76" t="s">
        <v>189</v>
      </c>
      <c r="B142" s="76"/>
      <c r="C142" s="76"/>
      <c r="D142" s="76"/>
      <c r="E142" s="76"/>
      <c r="F142" s="76"/>
      <c r="G142" s="76"/>
      <c r="H142" s="76"/>
      <c r="I142" s="76"/>
    </row>
    <row r="143" spans="1:9" ht="14.25" x14ac:dyDescent="0.2">
      <c r="A143" s="77" t="s">
        <v>0</v>
      </c>
      <c r="B143" s="77"/>
      <c r="C143" s="77"/>
      <c r="D143" s="77"/>
      <c r="E143" s="77"/>
      <c r="F143" s="77"/>
      <c r="G143" s="77"/>
      <c r="H143" s="77"/>
      <c r="I143" s="77"/>
    </row>
    <row r="144" spans="1:9" ht="14.25" x14ac:dyDescent="0.2">
      <c r="A144" s="1"/>
      <c r="B144" s="1"/>
      <c r="C144" s="1"/>
      <c r="D144" s="1"/>
      <c r="E144" s="1"/>
      <c r="F144" s="1"/>
      <c r="G144" s="1"/>
      <c r="H144" s="1"/>
      <c r="I144" s="1"/>
    </row>
    <row r="145" spans="1:15" s="92" customFormat="1" ht="15.75" x14ac:dyDescent="0.25">
      <c r="A145" s="74" t="s">
        <v>78</v>
      </c>
      <c r="B145" s="74"/>
      <c r="C145" s="74"/>
      <c r="D145" s="74"/>
      <c r="E145" s="74"/>
      <c r="F145" s="74"/>
      <c r="G145" s="74"/>
      <c r="H145" s="74"/>
      <c r="I145" s="74"/>
      <c r="J145" s="90"/>
      <c r="K145" s="91"/>
    </row>
    <row r="147" spans="1:15" ht="15" x14ac:dyDescent="0.25">
      <c r="F147" s="5">
        <v>46022</v>
      </c>
      <c r="G147" s="6" t="s">
        <v>3</v>
      </c>
      <c r="H147" s="5">
        <v>45657</v>
      </c>
      <c r="I147" s="6" t="s">
        <v>3</v>
      </c>
    </row>
    <row r="148" spans="1:15" s="7" customFormat="1" ht="15" x14ac:dyDescent="0.25">
      <c r="A148" s="30"/>
      <c r="B148" s="25"/>
      <c r="E148" s="4"/>
      <c r="F148" s="25"/>
      <c r="G148" s="6"/>
      <c r="H148" s="25"/>
      <c r="I148" s="6"/>
      <c r="J148" s="85"/>
      <c r="K148" s="25"/>
    </row>
    <row r="149" spans="1:15" s="7" customFormat="1" ht="15" x14ac:dyDescent="0.25">
      <c r="A149" s="7" t="s">
        <v>79</v>
      </c>
      <c r="F149" s="31">
        <f>F151+F152+F157+F160+F159</f>
        <v>75630821.670000002</v>
      </c>
      <c r="G149" s="10">
        <f>F149/F149*100</f>
        <v>100</v>
      </c>
      <c r="H149" s="31">
        <v>66062056.369999997</v>
      </c>
      <c r="I149" s="10">
        <v>100</v>
      </c>
      <c r="J149" s="85"/>
      <c r="K149" s="25"/>
    </row>
    <row r="150" spans="1:15" s="7" customFormat="1" ht="15" x14ac:dyDescent="0.25">
      <c r="A150" s="7" t="s">
        <v>80</v>
      </c>
      <c r="F150" s="31">
        <f>F151+F152+F157</f>
        <v>38654729.950000003</v>
      </c>
      <c r="G150" s="10"/>
      <c r="H150" s="31">
        <v>35717552.140000001</v>
      </c>
      <c r="I150" s="10"/>
      <c r="J150" s="85"/>
      <c r="K150" s="25"/>
    </row>
    <row r="151" spans="1:15" ht="14.25" x14ac:dyDescent="0.2">
      <c r="A151" s="27"/>
      <c r="B151" s="19" t="s">
        <v>196</v>
      </c>
      <c r="E151" s="12"/>
      <c r="F151" s="24">
        <f>[1]Plan4!M161+[1]Plan4!M162</f>
        <v>20515043.34</v>
      </c>
      <c r="G151" s="13">
        <f>F151/F$149*100</f>
        <v>27.1252419146169</v>
      </c>
      <c r="H151" s="24">
        <v>18364634.619999997</v>
      </c>
      <c r="I151" s="13">
        <v>27.79906595269069</v>
      </c>
    </row>
    <row r="152" spans="1:15" ht="14.25" x14ac:dyDescent="0.2">
      <c r="A152" s="27"/>
      <c r="B152" s="12" t="s">
        <v>81</v>
      </c>
      <c r="E152" s="12"/>
      <c r="F152" s="24">
        <f>SUM(F153:F156)</f>
        <v>13929708.949999997</v>
      </c>
      <c r="G152" s="13">
        <f>F152/F$149*100</f>
        <v>18.418032017131196</v>
      </c>
      <c r="H152" s="24">
        <v>13015806.27</v>
      </c>
      <c r="I152" s="13">
        <v>19.702393454271458</v>
      </c>
      <c r="J152" s="93"/>
      <c r="M152" s="13"/>
      <c r="O152" s="13"/>
    </row>
    <row r="153" spans="1:15" ht="14.25" x14ac:dyDescent="0.2">
      <c r="A153" s="27"/>
      <c r="B153" s="12"/>
      <c r="C153" s="12" t="s">
        <v>197</v>
      </c>
      <c r="E153" s="12"/>
      <c r="F153" s="24">
        <f>[1]Plan4!M164</f>
        <v>5238269.5599999987</v>
      </c>
      <c r="G153" s="13"/>
      <c r="H153" s="24">
        <v>3602954.99</v>
      </c>
      <c r="I153" s="13"/>
      <c r="J153" s="93"/>
    </row>
    <row r="154" spans="1:15" ht="14.25" x14ac:dyDescent="0.2">
      <c r="A154" s="27"/>
      <c r="B154" s="12"/>
      <c r="C154" s="12" t="s">
        <v>198</v>
      </c>
      <c r="E154" s="12"/>
      <c r="F154" s="24">
        <f>[1]Plan4!M165</f>
        <v>3674752.11</v>
      </c>
      <c r="G154" s="13"/>
      <c r="H154" s="24">
        <v>4314917.22</v>
      </c>
      <c r="I154" s="13"/>
      <c r="J154" s="93"/>
    </row>
    <row r="155" spans="1:15" ht="14.25" x14ac:dyDescent="0.2">
      <c r="A155" s="27"/>
      <c r="B155" s="12"/>
      <c r="C155" s="12" t="s">
        <v>199</v>
      </c>
      <c r="E155" s="12"/>
      <c r="F155" s="24">
        <f>[1]Plan4!M166</f>
        <v>3699846.54</v>
      </c>
      <c r="G155" s="13"/>
      <c r="H155" s="24">
        <v>2953109.65</v>
      </c>
      <c r="I155" s="13"/>
      <c r="J155" s="93"/>
    </row>
    <row r="156" spans="1:15" ht="14.25" x14ac:dyDescent="0.2">
      <c r="A156" s="27"/>
      <c r="B156" s="12"/>
      <c r="C156" s="12" t="s">
        <v>200</v>
      </c>
      <c r="E156" s="12"/>
      <c r="F156" s="24">
        <f>[1]Plan4!M167</f>
        <v>1316840.74</v>
      </c>
      <c r="G156" s="13"/>
      <c r="H156" s="24">
        <v>2144824.41</v>
      </c>
      <c r="I156" s="13"/>
    </row>
    <row r="157" spans="1:15" ht="14.25" x14ac:dyDescent="0.2">
      <c r="A157" s="27"/>
      <c r="B157" s="12" t="s">
        <v>201</v>
      </c>
      <c r="E157" s="12"/>
      <c r="F157" s="24">
        <f>[1]Plan4!M168+[1]Plan4!M172</f>
        <v>4209977.66</v>
      </c>
      <c r="G157" s="13">
        <f>F157/F$149*100</f>
        <v>5.566484096086378</v>
      </c>
      <c r="H157" s="24">
        <v>4337111.25</v>
      </c>
      <c r="I157" s="13">
        <v>6.5652077581550463</v>
      </c>
    </row>
    <row r="158" spans="1:15" ht="14.25" x14ac:dyDescent="0.2">
      <c r="A158" s="27"/>
      <c r="B158" s="12" t="s">
        <v>82</v>
      </c>
      <c r="E158" s="12"/>
      <c r="F158" s="24">
        <f>[1]Plan4!M169</f>
        <v>-175236.22</v>
      </c>
      <c r="G158" s="13">
        <f>F158/F$149*100</f>
        <v>-0.23169947930039461</v>
      </c>
      <c r="H158" s="24">
        <v>-128170.71</v>
      </c>
      <c r="I158" s="13">
        <v>-0.19401562264750313</v>
      </c>
    </row>
    <row r="159" spans="1:15" ht="14.25" x14ac:dyDescent="0.2">
      <c r="A159" s="27"/>
      <c r="B159" s="12" t="s">
        <v>202</v>
      </c>
      <c r="E159" s="12"/>
      <c r="F159" s="24">
        <v>2817612.47</v>
      </c>
      <c r="G159" s="13">
        <f>F159/F$149*100</f>
        <v>3.7254817649530372</v>
      </c>
      <c r="H159" s="24">
        <v>2691354.43</v>
      </c>
      <c r="I159" s="13">
        <v>4.0739791915139261</v>
      </c>
    </row>
    <row r="160" spans="1:15" ht="15" x14ac:dyDescent="0.25">
      <c r="A160" s="7" t="s">
        <v>83</v>
      </c>
      <c r="B160" s="14"/>
      <c r="C160" s="14"/>
      <c r="D160" s="14"/>
      <c r="E160" s="14"/>
      <c r="F160" s="10">
        <f>F161</f>
        <v>34158479.25</v>
      </c>
      <c r="G160" s="13">
        <f>F160/F$149*100</f>
        <v>45.164760207212488</v>
      </c>
      <c r="H160" s="10">
        <v>27653149.800000001</v>
      </c>
      <c r="I160" s="13">
        <v>41.859353643368884</v>
      </c>
    </row>
    <row r="161" spans="1:13" ht="14.25" x14ac:dyDescent="0.2">
      <c r="A161" s="27"/>
      <c r="B161" s="12" t="s">
        <v>84</v>
      </c>
      <c r="E161" s="12"/>
      <c r="F161" s="24">
        <f>[1]Plan4!M171-2817612.47</f>
        <v>34158479.25</v>
      </c>
      <c r="G161" s="13"/>
      <c r="H161" s="24">
        <v>27653149.800000001</v>
      </c>
      <c r="I161" s="13"/>
    </row>
    <row r="162" spans="1:13" s="14" customFormat="1" ht="15" x14ac:dyDescent="0.25">
      <c r="A162" s="7" t="s">
        <v>85</v>
      </c>
      <c r="F162" s="31">
        <f>F149+F158</f>
        <v>75455585.450000003</v>
      </c>
      <c r="G162" s="13">
        <f>F162/F$149*100</f>
        <v>99.768300520699597</v>
      </c>
      <c r="H162" s="31">
        <v>65933885.659999996</v>
      </c>
      <c r="I162" s="13">
        <v>99.805984377352502</v>
      </c>
      <c r="J162" s="89"/>
      <c r="K162" s="9"/>
    </row>
    <row r="163" spans="1:13" s="27" customFormat="1" ht="15" x14ac:dyDescent="0.25">
      <c r="A163" s="7" t="s">
        <v>86</v>
      </c>
      <c r="B163" s="7"/>
      <c r="C163" s="7"/>
      <c r="D163" s="7"/>
      <c r="E163" s="7"/>
      <c r="F163" s="31">
        <f>F164+F167+F170+F171+F172+F173</f>
        <v>84679754.310000002</v>
      </c>
      <c r="G163" s="9">
        <f>F163/F$149*100</f>
        <v>111.96460971888315</v>
      </c>
      <c r="H163" s="31">
        <v>77364829.260000005</v>
      </c>
      <c r="I163" s="9">
        <v>117.10932645919392</v>
      </c>
      <c r="J163" s="88"/>
      <c r="K163" s="26"/>
    </row>
    <row r="164" spans="1:13" ht="14.25" x14ac:dyDescent="0.2">
      <c r="A164" s="27"/>
      <c r="B164" s="14" t="s">
        <v>87</v>
      </c>
      <c r="C164" s="14"/>
      <c r="D164" s="14"/>
      <c r="E164" s="14"/>
      <c r="F164" s="10">
        <f>F165+F166</f>
        <v>32832118.380000003</v>
      </c>
      <c r="G164" s="9">
        <f>F164/F$149*100</f>
        <v>43.411029597505099</v>
      </c>
      <c r="H164" s="10">
        <v>30905553.620000001</v>
      </c>
      <c r="I164" s="9">
        <v>46.782609137845107</v>
      </c>
    </row>
    <row r="165" spans="1:13" ht="14.25" x14ac:dyDescent="0.2">
      <c r="A165" s="27"/>
      <c r="B165" s="12"/>
      <c r="C165" s="22" t="s">
        <v>88</v>
      </c>
      <c r="E165" s="12"/>
      <c r="F165" s="24">
        <f>[1]Plan4!M176</f>
        <v>30305946.140000001</v>
      </c>
      <c r="G165" s="13"/>
      <c r="H165" s="24">
        <v>28625237.25</v>
      </c>
      <c r="I165" s="13"/>
    </row>
    <row r="166" spans="1:13" s="14" customFormat="1" ht="15" x14ac:dyDescent="0.25">
      <c r="A166" s="7"/>
      <c r="C166" s="22" t="s">
        <v>89</v>
      </c>
      <c r="D166" s="12"/>
      <c r="E166" s="12"/>
      <c r="F166" s="24">
        <f>[1]Plan4!M177</f>
        <v>2526172.2400000002</v>
      </c>
      <c r="G166" s="13"/>
      <c r="H166" s="24">
        <v>2280316.37</v>
      </c>
      <c r="I166" s="13"/>
      <c r="J166" s="89"/>
      <c r="K166" s="9"/>
    </row>
    <row r="167" spans="1:13" ht="14.25" x14ac:dyDescent="0.2">
      <c r="A167" s="27"/>
      <c r="B167" s="14" t="s">
        <v>90</v>
      </c>
      <c r="C167" s="14"/>
      <c r="D167" s="14"/>
      <c r="E167" s="14"/>
      <c r="F167" s="10">
        <f>F168+F169</f>
        <v>24712696.890000001</v>
      </c>
      <c r="G167" s="9">
        <f>F167/F$149*100</f>
        <v>32.675430921309996</v>
      </c>
      <c r="H167" s="10">
        <v>21643609.130000003</v>
      </c>
      <c r="I167" s="9">
        <v>32.762542250847595</v>
      </c>
    </row>
    <row r="168" spans="1:13" ht="14.25" x14ac:dyDescent="0.2">
      <c r="A168" s="27"/>
      <c r="B168" s="12"/>
      <c r="C168" s="12" t="s">
        <v>91</v>
      </c>
      <c r="E168" s="12"/>
      <c r="F168" s="24">
        <f>[1]Plan4!M179</f>
        <v>21930690.879999999</v>
      </c>
      <c r="G168" s="13"/>
      <c r="H168" s="24">
        <v>18874255.620000001</v>
      </c>
      <c r="I168" s="13"/>
    </row>
    <row r="169" spans="1:13" s="14" customFormat="1" ht="15" x14ac:dyDescent="0.25">
      <c r="A169" s="7"/>
      <c r="C169" s="12" t="s">
        <v>92</v>
      </c>
      <c r="D169" s="12"/>
      <c r="E169" s="12"/>
      <c r="F169" s="24">
        <f>[1]Plan4!M180</f>
        <v>2782006.01</v>
      </c>
      <c r="G169" s="13"/>
      <c r="H169" s="24">
        <v>2769353.51</v>
      </c>
      <c r="I169" s="13"/>
      <c r="J169" s="89"/>
      <c r="K169" s="9"/>
    </row>
    <row r="170" spans="1:13" ht="14.25" x14ac:dyDescent="0.2">
      <c r="A170" s="27"/>
      <c r="B170" s="14" t="s">
        <v>93</v>
      </c>
      <c r="C170" s="14"/>
      <c r="D170" s="14"/>
      <c r="E170" s="14"/>
      <c r="F170" s="10">
        <f>[1]Plan4!M181</f>
        <v>18235943.760000002</v>
      </c>
      <c r="G170" s="9">
        <f>F170/F$149*100</f>
        <v>24.111788497510847</v>
      </c>
      <c r="H170" s="10">
        <v>16259406.560000001</v>
      </c>
      <c r="I170" s="9">
        <v>24.612322796817594</v>
      </c>
    </row>
    <row r="171" spans="1:13" s="14" customFormat="1" ht="15" x14ac:dyDescent="0.25">
      <c r="A171" s="7"/>
      <c r="B171" s="14" t="s">
        <v>94</v>
      </c>
      <c r="F171" s="10">
        <f>[1]Plan4!M182</f>
        <v>3468630.52</v>
      </c>
      <c r="G171" s="9">
        <f>F171/F$149*100</f>
        <v>4.5862658151919558</v>
      </c>
      <c r="H171" s="10">
        <v>3152974.61</v>
      </c>
      <c r="I171" s="9">
        <v>4.772746691899564</v>
      </c>
      <c r="J171" s="89"/>
      <c r="K171" s="9"/>
    </row>
    <row r="172" spans="1:13" ht="14.25" x14ac:dyDescent="0.2">
      <c r="A172" s="27"/>
      <c r="B172" s="14" t="s">
        <v>95</v>
      </c>
      <c r="C172" s="14"/>
      <c r="D172" s="14"/>
      <c r="E172" s="14"/>
      <c r="F172" s="10">
        <f>[1]Plan4!M183</f>
        <v>1220690.75</v>
      </c>
      <c r="G172" s="9">
        <f>F172/F$149*100</f>
        <v>1.6140122810330431</v>
      </c>
      <c r="H172" s="10">
        <v>1247689.42</v>
      </c>
      <c r="I172" s="9">
        <v>1.8886627037643939</v>
      </c>
    </row>
    <row r="173" spans="1:13" ht="14.25" x14ac:dyDescent="0.2">
      <c r="A173" s="27"/>
      <c r="B173" s="14" t="s">
        <v>96</v>
      </c>
      <c r="C173" s="14"/>
      <c r="D173" s="14"/>
      <c r="E173" s="14"/>
      <c r="F173" s="10">
        <f>F174+F175+F178+F179+F176+F177</f>
        <v>4209674.0100000007</v>
      </c>
      <c r="G173" s="9">
        <f>F173/F$149*100</f>
        <v>5.5660826063322082</v>
      </c>
      <c r="H173" s="10">
        <v>4155595.9199999995</v>
      </c>
      <c r="I173" s="9">
        <v>6.2904428780196628</v>
      </c>
    </row>
    <row r="174" spans="1:13" s="14" customFormat="1" ht="15" x14ac:dyDescent="0.25">
      <c r="A174" s="7"/>
      <c r="C174" s="12" t="s">
        <v>97</v>
      </c>
      <c r="D174" s="12"/>
      <c r="E174" s="12"/>
      <c r="F174" s="24">
        <f>[1]Plan4!M185</f>
        <v>2319978.77</v>
      </c>
      <c r="G174" s="9"/>
      <c r="H174" s="24">
        <v>2009808.24</v>
      </c>
      <c r="I174" s="9"/>
      <c r="J174" s="89"/>
      <c r="K174" s="9"/>
    </row>
    <row r="175" spans="1:13" s="14" customFormat="1" ht="15" x14ac:dyDescent="0.25">
      <c r="A175" s="7"/>
      <c r="C175" s="12" t="s">
        <v>98</v>
      </c>
      <c r="D175" s="12"/>
      <c r="E175" s="12"/>
      <c r="F175" s="24">
        <f>[1]Plan4!M186</f>
        <v>19983.2</v>
      </c>
      <c r="G175" s="13"/>
      <c r="H175" s="24">
        <v>21081.38</v>
      </c>
      <c r="I175" s="13"/>
      <c r="J175" s="89"/>
      <c r="K175" s="9"/>
    </row>
    <row r="176" spans="1:13" s="14" customFormat="1" ht="15" x14ac:dyDescent="0.25">
      <c r="A176" s="7"/>
      <c r="C176" s="12" t="s">
        <v>99</v>
      </c>
      <c r="D176" s="12"/>
      <c r="E176" s="12"/>
      <c r="F176" s="24">
        <v>759853.44</v>
      </c>
      <c r="G176" s="13"/>
      <c r="H176" s="24">
        <v>926609.09</v>
      </c>
      <c r="I176" s="13"/>
      <c r="J176" s="89"/>
      <c r="K176" s="9"/>
      <c r="M176" s="29"/>
    </row>
    <row r="177" spans="1:11" s="14" customFormat="1" ht="15" x14ac:dyDescent="0.25">
      <c r="A177" s="7"/>
      <c r="C177" s="12" t="s">
        <v>100</v>
      </c>
      <c r="D177" s="12"/>
      <c r="E177" s="12"/>
      <c r="F177" s="24">
        <v>503339.1</v>
      </c>
      <c r="G177" s="13"/>
      <c r="H177" s="24">
        <v>516192.38</v>
      </c>
      <c r="I177" s="13"/>
      <c r="J177" s="89"/>
      <c r="K177" s="9"/>
    </row>
    <row r="178" spans="1:11" ht="14.25" x14ac:dyDescent="0.2">
      <c r="A178" s="27"/>
      <c r="B178" s="12"/>
      <c r="C178" s="12" t="s">
        <v>101</v>
      </c>
      <c r="E178" s="12"/>
      <c r="F178" s="24">
        <f>[1]Plan4!O184</f>
        <v>557496.45000000065</v>
      </c>
      <c r="G178" s="13"/>
      <c r="H178" s="24">
        <v>646491.35</v>
      </c>
      <c r="I178" s="13"/>
    </row>
    <row r="179" spans="1:11" ht="14.25" x14ac:dyDescent="0.2">
      <c r="A179" s="27"/>
      <c r="B179" s="12"/>
      <c r="C179" s="12" t="s">
        <v>102</v>
      </c>
      <c r="E179" s="12"/>
      <c r="F179" s="24">
        <f>[1]Plan4!M188</f>
        <v>49023.05</v>
      </c>
      <c r="G179" s="13"/>
      <c r="H179" s="24">
        <v>35413.480000000003</v>
      </c>
      <c r="I179" s="13"/>
    </row>
    <row r="180" spans="1:11" s="7" customFormat="1" ht="15" x14ac:dyDescent="0.25">
      <c r="A180" s="7" t="s">
        <v>203</v>
      </c>
      <c r="F180" s="31">
        <f>F162-F163</f>
        <v>-9224168.8599999994</v>
      </c>
      <c r="G180" s="9">
        <f>F180/F$149*100</f>
        <v>-12.196309198183538</v>
      </c>
      <c r="H180" s="31">
        <v>-11430943.600000009</v>
      </c>
      <c r="I180" s="9">
        <v>-17.303342081841418</v>
      </c>
      <c r="J180" s="85"/>
      <c r="K180" s="25"/>
    </row>
    <row r="181" spans="1:11" s="7" customFormat="1" ht="15" x14ac:dyDescent="0.25">
      <c r="B181" s="7" t="s">
        <v>103</v>
      </c>
      <c r="F181" s="31">
        <f>[1]Plan4!M191</f>
        <v>7625518.3499999996</v>
      </c>
      <c r="G181" s="9"/>
      <c r="H181" s="31">
        <v>6957944.2699999996</v>
      </c>
      <c r="I181" s="9"/>
      <c r="J181" s="85"/>
      <c r="K181" s="25"/>
    </row>
    <row r="182" spans="1:11" s="7" customFormat="1" ht="15" x14ac:dyDescent="0.25">
      <c r="B182" s="7" t="s">
        <v>104</v>
      </c>
      <c r="F182" s="31">
        <f>-F181</f>
        <v>-7625518.3499999996</v>
      </c>
      <c r="G182" s="9"/>
      <c r="H182" s="31">
        <v>-6957944.2699999996</v>
      </c>
      <c r="I182" s="9"/>
      <c r="J182" s="85"/>
      <c r="K182" s="25"/>
    </row>
    <row r="183" spans="1:11" s="7" customFormat="1" ht="15" x14ac:dyDescent="0.25">
      <c r="B183" s="7" t="s">
        <v>204</v>
      </c>
      <c r="F183" s="31">
        <f>F184+F185</f>
        <v>6484737.8999999994</v>
      </c>
      <c r="G183" s="9">
        <f>F183/F$149*100</f>
        <v>8.5741999846238084</v>
      </c>
      <c r="H183" s="31">
        <v>5104138.91</v>
      </c>
      <c r="I183" s="9">
        <v>7.7262791842457448</v>
      </c>
      <c r="J183" s="85"/>
      <c r="K183" s="25"/>
    </row>
    <row r="184" spans="1:11" s="7" customFormat="1" ht="15" x14ac:dyDescent="0.25">
      <c r="C184" s="12" t="s">
        <v>205</v>
      </c>
      <c r="D184" s="12"/>
      <c r="E184" s="12"/>
      <c r="F184" s="13">
        <f>[1]Plan4!M202</f>
        <v>6456743.3399999999</v>
      </c>
      <c r="G184" s="13"/>
      <c r="H184" s="13">
        <v>5058156.45</v>
      </c>
      <c r="I184" s="13"/>
      <c r="J184" s="85"/>
      <c r="K184" s="25"/>
    </row>
    <row r="185" spans="1:11" s="7" customFormat="1" ht="15" x14ac:dyDescent="0.25">
      <c r="C185" s="12" t="s">
        <v>206</v>
      </c>
      <c r="F185" s="24">
        <f>[1]Plan4!M200</f>
        <v>27994.560000000001</v>
      </c>
      <c r="G185" s="13"/>
      <c r="H185" s="24">
        <v>45982.46</v>
      </c>
      <c r="I185" s="9"/>
      <c r="J185" s="85"/>
      <c r="K185" s="25"/>
    </row>
    <row r="186" spans="1:11" s="7" customFormat="1" ht="15" x14ac:dyDescent="0.25">
      <c r="B186" s="7" t="s">
        <v>106</v>
      </c>
      <c r="F186" s="31">
        <f>[1]Plan4!M203</f>
        <v>872736.91</v>
      </c>
      <c r="G186" s="9"/>
      <c r="H186" s="31">
        <v>1234516.8799999999</v>
      </c>
      <c r="I186" s="9"/>
      <c r="J186" s="85"/>
      <c r="K186" s="25"/>
    </row>
    <row r="187" spans="1:11" s="94" customFormat="1" ht="15" x14ac:dyDescent="0.25">
      <c r="A187" s="94" t="s">
        <v>207</v>
      </c>
      <c r="F187" s="31">
        <f>F180-F183+F186</f>
        <v>-14836169.849999998</v>
      </c>
      <c r="G187" s="95"/>
      <c r="H187" s="96">
        <v>-15300565.63000001</v>
      </c>
      <c r="I187" s="95"/>
      <c r="J187" s="97"/>
      <c r="K187" s="98"/>
    </row>
    <row r="188" spans="1:11" s="7" customFormat="1" ht="15" x14ac:dyDescent="0.25">
      <c r="A188" s="7" t="s">
        <v>208</v>
      </c>
      <c r="F188" s="31">
        <f>SUM(F189:F194)</f>
        <v>9741625.6699999999</v>
      </c>
      <c r="G188" s="9">
        <f>F188/F$149*100</f>
        <v>12.880496938808413</v>
      </c>
      <c r="H188" s="31">
        <v>12879057.890000001</v>
      </c>
      <c r="I188" s="9">
        <v>19.49539357035307</v>
      </c>
      <c r="J188" s="85"/>
      <c r="K188" s="25"/>
    </row>
    <row r="189" spans="1:11" ht="14.25" x14ac:dyDescent="0.2">
      <c r="A189" s="27"/>
      <c r="B189" s="12" t="s">
        <v>209</v>
      </c>
      <c r="E189" s="12"/>
      <c r="F189" s="24">
        <f>[1]Plan4!M194</f>
        <v>61560.28</v>
      </c>
      <c r="G189" s="9"/>
      <c r="H189" s="24">
        <v>56672</v>
      </c>
      <c r="I189" s="9"/>
    </row>
    <row r="190" spans="1:11" ht="14.25" x14ac:dyDescent="0.2">
      <c r="A190" s="27"/>
      <c r="B190" s="12" t="s">
        <v>210</v>
      </c>
      <c r="E190" s="12"/>
      <c r="F190" s="24">
        <f>[1]Plan4!M195</f>
        <v>415849.06</v>
      </c>
      <c r="G190" s="13"/>
      <c r="H190" s="24">
        <v>4045227.81</v>
      </c>
      <c r="I190" s="13"/>
    </row>
    <row r="191" spans="1:11" ht="14.25" x14ac:dyDescent="0.2">
      <c r="A191" s="27"/>
      <c r="B191" s="12" t="s">
        <v>211</v>
      </c>
      <c r="E191" s="12"/>
      <c r="F191" s="24">
        <f>[1]Plan4!M196</f>
        <v>7981312.5700000003</v>
      </c>
      <c r="G191" s="13"/>
      <c r="H191" s="24">
        <v>7332916.4100000001</v>
      </c>
      <c r="I191" s="13"/>
    </row>
    <row r="192" spans="1:11" ht="14.25" hidden="1" x14ac:dyDescent="0.2">
      <c r="A192" s="27"/>
      <c r="B192" s="12" t="s">
        <v>105</v>
      </c>
      <c r="D192" s="22"/>
      <c r="E192" s="12"/>
      <c r="F192" s="24">
        <v>0</v>
      </c>
      <c r="G192" s="13"/>
      <c r="H192" s="24">
        <v>0</v>
      </c>
      <c r="I192" s="13"/>
    </row>
    <row r="193" spans="1:11" ht="14.25" x14ac:dyDescent="0.2">
      <c r="A193" s="27"/>
      <c r="B193" s="12" t="s">
        <v>212</v>
      </c>
      <c r="D193" s="22"/>
      <c r="E193" s="12"/>
      <c r="F193" s="24">
        <v>475707.39</v>
      </c>
      <c r="G193" s="13"/>
      <c r="H193" s="24">
        <v>509236.13</v>
      </c>
      <c r="I193" s="13"/>
    </row>
    <row r="194" spans="1:11" ht="14.25" x14ac:dyDescent="0.2">
      <c r="A194" s="27"/>
      <c r="B194" s="12" t="s">
        <v>213</v>
      </c>
      <c r="E194" s="12"/>
      <c r="F194" s="24">
        <f>[1]Plan4!O193</f>
        <v>807196.36999999918</v>
      </c>
      <c r="G194" s="9"/>
      <c r="H194" s="24">
        <v>935005.54</v>
      </c>
      <c r="I194" s="9"/>
    </row>
    <row r="195" spans="1:11" s="27" customFormat="1" ht="15" x14ac:dyDescent="0.25">
      <c r="A195" s="7" t="s">
        <v>107</v>
      </c>
      <c r="B195" s="7"/>
      <c r="C195" s="7"/>
      <c r="D195" s="7"/>
      <c r="E195" s="7"/>
      <c r="F195" s="25">
        <f>F180-F183+F186+F188</f>
        <v>-5094544.1799999978</v>
      </c>
      <c r="G195" s="9">
        <f>F195/F$149*100</f>
        <v>-6.7360687977568512</v>
      </c>
      <c r="H195" s="25">
        <v>-2421507.7400000095</v>
      </c>
      <c r="I195" s="9">
        <v>-3.6655046376964746</v>
      </c>
      <c r="J195" s="88"/>
      <c r="K195" s="26"/>
    </row>
    <row r="196" spans="1:11" ht="15" x14ac:dyDescent="0.25">
      <c r="A196" s="27"/>
      <c r="F196" s="25"/>
      <c r="G196" s="18"/>
      <c r="H196" s="25"/>
      <c r="I196" s="18"/>
    </row>
    <row r="197" spans="1:11" ht="15" x14ac:dyDescent="0.25">
      <c r="A197" s="27"/>
      <c r="F197" s="25"/>
      <c r="G197" s="18"/>
      <c r="H197" s="25"/>
      <c r="I197" s="18"/>
    </row>
    <row r="198" spans="1:11" x14ac:dyDescent="0.2">
      <c r="F198" s="28"/>
      <c r="G198" s="18"/>
      <c r="H198" s="28"/>
      <c r="I198" s="18"/>
    </row>
    <row r="199" spans="1:11" x14ac:dyDescent="0.2">
      <c r="A199" s="75" t="str">
        <f>A101</f>
        <v>Carazinho, 31 de dezembro de 2025</v>
      </c>
      <c r="B199" s="75"/>
      <c r="C199" s="75"/>
      <c r="D199" s="75"/>
      <c r="E199" s="75"/>
      <c r="F199" s="75"/>
      <c r="G199" s="75"/>
      <c r="H199" s="75"/>
      <c r="I199" s="75"/>
    </row>
    <row r="200" spans="1:11" x14ac:dyDescent="0.2">
      <c r="B200" s="12"/>
      <c r="E200" s="12"/>
      <c r="F200" s="12"/>
      <c r="H200" s="12"/>
    </row>
    <row r="202" spans="1:11" x14ac:dyDescent="0.2">
      <c r="C202" s="2" t="s">
        <v>191</v>
      </c>
      <c r="F202" s="22"/>
      <c r="G202" s="75" t="s">
        <v>55</v>
      </c>
      <c r="H202" s="75"/>
      <c r="I202" s="6"/>
    </row>
    <row r="203" spans="1:11" x14ac:dyDescent="0.2">
      <c r="C203" s="2" t="s">
        <v>192</v>
      </c>
      <c r="F203" s="23"/>
      <c r="G203" s="75" t="s">
        <v>56</v>
      </c>
      <c r="H203" s="75"/>
      <c r="I203" s="6"/>
    </row>
    <row r="204" spans="1:11" x14ac:dyDescent="0.2">
      <c r="C204" s="24" t="s">
        <v>193</v>
      </c>
      <c r="F204" s="23"/>
      <c r="G204" s="75" t="s">
        <v>57</v>
      </c>
      <c r="H204" s="75"/>
      <c r="I204" s="6"/>
    </row>
  </sheetData>
  <mergeCells count="23">
    <mergeCell ref="G67:H67"/>
    <mergeCell ref="A63:I63"/>
    <mergeCell ref="A70:I70"/>
    <mergeCell ref="A71:I71"/>
    <mergeCell ref="A73:I73"/>
    <mergeCell ref="A1:I1"/>
    <mergeCell ref="A2:I2"/>
    <mergeCell ref="A4:I4"/>
    <mergeCell ref="A6:E6"/>
    <mergeCell ref="G68:H68"/>
    <mergeCell ref="G69:H69"/>
    <mergeCell ref="A75:E75"/>
    <mergeCell ref="A101:I101"/>
    <mergeCell ref="G104:H104"/>
    <mergeCell ref="G105:H105"/>
    <mergeCell ref="G106:H106"/>
    <mergeCell ref="A142:I142"/>
    <mergeCell ref="A143:I143"/>
    <mergeCell ref="A145:I145"/>
    <mergeCell ref="A199:I199"/>
    <mergeCell ref="G202:H202"/>
    <mergeCell ref="G203:H203"/>
    <mergeCell ref="G204:H204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CE84-8F4E-4DDE-83C3-6187B9CCD2BB}">
  <dimension ref="A1:M52"/>
  <sheetViews>
    <sheetView topLeftCell="A13" workbookViewId="0">
      <selection sqref="A1:XFD1048576"/>
    </sheetView>
  </sheetViews>
  <sheetFormatPr defaultRowHeight="14.25" x14ac:dyDescent="0.2"/>
  <cols>
    <col min="1" max="1" width="5.7109375" style="27" customWidth="1"/>
    <col min="2" max="2" width="5.85546875" style="12" customWidth="1"/>
    <col min="3" max="3" width="11.7109375" style="12" customWidth="1"/>
    <col min="4" max="4" width="11.5703125" style="12" customWidth="1"/>
    <col min="5" max="5" width="7" style="12" customWidth="1"/>
    <col min="6" max="6" width="17.5703125" style="12" customWidth="1"/>
    <col min="7" max="7" width="17" style="12" customWidth="1"/>
    <col min="8" max="8" width="20.28515625" style="12" customWidth="1"/>
    <col min="9" max="10" width="15.7109375" style="12" bestFit="1" customWidth="1"/>
    <col min="11" max="11" width="14.5703125" style="12" bestFit="1" customWidth="1"/>
    <col min="12" max="12" width="9.140625" style="12"/>
    <col min="13" max="13" width="10.42578125" style="12" bestFit="1" customWidth="1"/>
    <col min="14" max="256" width="9.140625" style="12"/>
    <col min="257" max="257" width="5.7109375" style="12" customWidth="1"/>
    <col min="258" max="258" width="5.85546875" style="12" customWidth="1"/>
    <col min="259" max="259" width="11.7109375" style="12" customWidth="1"/>
    <col min="260" max="260" width="11.5703125" style="12" customWidth="1"/>
    <col min="261" max="261" width="7" style="12" customWidth="1"/>
    <col min="262" max="262" width="17.5703125" style="12" customWidth="1"/>
    <col min="263" max="263" width="17" style="12" customWidth="1"/>
    <col min="264" max="264" width="20.28515625" style="12" customWidth="1"/>
    <col min="265" max="266" width="15.7109375" style="12" bestFit="1" customWidth="1"/>
    <col min="267" max="267" width="14.5703125" style="12" bestFit="1" customWidth="1"/>
    <col min="268" max="268" width="9.140625" style="12"/>
    <col min="269" max="269" width="10.42578125" style="12" bestFit="1" customWidth="1"/>
    <col min="270" max="512" width="9.140625" style="12"/>
    <col min="513" max="513" width="5.7109375" style="12" customWidth="1"/>
    <col min="514" max="514" width="5.85546875" style="12" customWidth="1"/>
    <col min="515" max="515" width="11.7109375" style="12" customWidth="1"/>
    <col min="516" max="516" width="11.5703125" style="12" customWidth="1"/>
    <col min="517" max="517" width="7" style="12" customWidth="1"/>
    <col min="518" max="518" width="17.5703125" style="12" customWidth="1"/>
    <col min="519" max="519" width="17" style="12" customWidth="1"/>
    <col min="520" max="520" width="20.28515625" style="12" customWidth="1"/>
    <col min="521" max="522" width="15.7109375" style="12" bestFit="1" customWidth="1"/>
    <col min="523" max="523" width="14.5703125" style="12" bestFit="1" customWidth="1"/>
    <col min="524" max="524" width="9.140625" style="12"/>
    <col min="525" max="525" width="10.42578125" style="12" bestFit="1" customWidth="1"/>
    <col min="526" max="768" width="9.140625" style="12"/>
    <col min="769" max="769" width="5.7109375" style="12" customWidth="1"/>
    <col min="770" max="770" width="5.85546875" style="12" customWidth="1"/>
    <col min="771" max="771" width="11.7109375" style="12" customWidth="1"/>
    <col min="772" max="772" width="11.5703125" style="12" customWidth="1"/>
    <col min="773" max="773" width="7" style="12" customWidth="1"/>
    <col min="774" max="774" width="17.5703125" style="12" customWidth="1"/>
    <col min="775" max="775" width="17" style="12" customWidth="1"/>
    <col min="776" max="776" width="20.28515625" style="12" customWidth="1"/>
    <col min="777" max="778" width="15.7109375" style="12" bestFit="1" customWidth="1"/>
    <col min="779" max="779" width="14.5703125" style="12" bestFit="1" customWidth="1"/>
    <col min="780" max="780" width="9.140625" style="12"/>
    <col min="781" max="781" width="10.42578125" style="12" bestFit="1" customWidth="1"/>
    <col min="782" max="1024" width="9.140625" style="12"/>
    <col min="1025" max="1025" width="5.7109375" style="12" customWidth="1"/>
    <col min="1026" max="1026" width="5.85546875" style="12" customWidth="1"/>
    <col min="1027" max="1027" width="11.7109375" style="12" customWidth="1"/>
    <col min="1028" max="1028" width="11.5703125" style="12" customWidth="1"/>
    <col min="1029" max="1029" width="7" style="12" customWidth="1"/>
    <col min="1030" max="1030" width="17.5703125" style="12" customWidth="1"/>
    <col min="1031" max="1031" width="17" style="12" customWidth="1"/>
    <col min="1032" max="1032" width="20.28515625" style="12" customWidth="1"/>
    <col min="1033" max="1034" width="15.7109375" style="12" bestFit="1" customWidth="1"/>
    <col min="1035" max="1035" width="14.5703125" style="12" bestFit="1" customWidth="1"/>
    <col min="1036" max="1036" width="9.140625" style="12"/>
    <col min="1037" max="1037" width="10.42578125" style="12" bestFit="1" customWidth="1"/>
    <col min="1038" max="1280" width="9.140625" style="12"/>
    <col min="1281" max="1281" width="5.7109375" style="12" customWidth="1"/>
    <col min="1282" max="1282" width="5.85546875" style="12" customWidth="1"/>
    <col min="1283" max="1283" width="11.7109375" style="12" customWidth="1"/>
    <col min="1284" max="1284" width="11.5703125" style="12" customWidth="1"/>
    <col min="1285" max="1285" width="7" style="12" customWidth="1"/>
    <col min="1286" max="1286" width="17.5703125" style="12" customWidth="1"/>
    <col min="1287" max="1287" width="17" style="12" customWidth="1"/>
    <col min="1288" max="1288" width="20.28515625" style="12" customWidth="1"/>
    <col min="1289" max="1290" width="15.7109375" style="12" bestFit="1" customWidth="1"/>
    <col min="1291" max="1291" width="14.5703125" style="12" bestFit="1" customWidth="1"/>
    <col min="1292" max="1292" width="9.140625" style="12"/>
    <col min="1293" max="1293" width="10.42578125" style="12" bestFit="1" customWidth="1"/>
    <col min="1294" max="1536" width="9.140625" style="12"/>
    <col min="1537" max="1537" width="5.7109375" style="12" customWidth="1"/>
    <col min="1538" max="1538" width="5.85546875" style="12" customWidth="1"/>
    <col min="1539" max="1539" width="11.7109375" style="12" customWidth="1"/>
    <col min="1540" max="1540" width="11.5703125" style="12" customWidth="1"/>
    <col min="1541" max="1541" width="7" style="12" customWidth="1"/>
    <col min="1542" max="1542" width="17.5703125" style="12" customWidth="1"/>
    <col min="1543" max="1543" width="17" style="12" customWidth="1"/>
    <col min="1544" max="1544" width="20.28515625" style="12" customWidth="1"/>
    <col min="1545" max="1546" width="15.7109375" style="12" bestFit="1" customWidth="1"/>
    <col min="1547" max="1547" width="14.5703125" style="12" bestFit="1" customWidth="1"/>
    <col min="1548" max="1548" width="9.140625" style="12"/>
    <col min="1549" max="1549" width="10.42578125" style="12" bestFit="1" customWidth="1"/>
    <col min="1550" max="1792" width="9.140625" style="12"/>
    <col min="1793" max="1793" width="5.7109375" style="12" customWidth="1"/>
    <col min="1794" max="1794" width="5.85546875" style="12" customWidth="1"/>
    <col min="1795" max="1795" width="11.7109375" style="12" customWidth="1"/>
    <col min="1796" max="1796" width="11.5703125" style="12" customWidth="1"/>
    <col min="1797" max="1797" width="7" style="12" customWidth="1"/>
    <col min="1798" max="1798" width="17.5703125" style="12" customWidth="1"/>
    <col min="1799" max="1799" width="17" style="12" customWidth="1"/>
    <col min="1800" max="1800" width="20.28515625" style="12" customWidth="1"/>
    <col min="1801" max="1802" width="15.7109375" style="12" bestFit="1" customWidth="1"/>
    <col min="1803" max="1803" width="14.5703125" style="12" bestFit="1" customWidth="1"/>
    <col min="1804" max="1804" width="9.140625" style="12"/>
    <col min="1805" max="1805" width="10.42578125" style="12" bestFit="1" customWidth="1"/>
    <col min="1806" max="2048" width="9.140625" style="12"/>
    <col min="2049" max="2049" width="5.7109375" style="12" customWidth="1"/>
    <col min="2050" max="2050" width="5.85546875" style="12" customWidth="1"/>
    <col min="2051" max="2051" width="11.7109375" style="12" customWidth="1"/>
    <col min="2052" max="2052" width="11.5703125" style="12" customWidth="1"/>
    <col min="2053" max="2053" width="7" style="12" customWidth="1"/>
    <col min="2054" max="2054" width="17.5703125" style="12" customWidth="1"/>
    <col min="2055" max="2055" width="17" style="12" customWidth="1"/>
    <col min="2056" max="2056" width="20.28515625" style="12" customWidth="1"/>
    <col min="2057" max="2058" width="15.7109375" style="12" bestFit="1" customWidth="1"/>
    <col min="2059" max="2059" width="14.5703125" style="12" bestFit="1" customWidth="1"/>
    <col min="2060" max="2060" width="9.140625" style="12"/>
    <col min="2061" max="2061" width="10.42578125" style="12" bestFit="1" customWidth="1"/>
    <col min="2062" max="2304" width="9.140625" style="12"/>
    <col min="2305" max="2305" width="5.7109375" style="12" customWidth="1"/>
    <col min="2306" max="2306" width="5.85546875" style="12" customWidth="1"/>
    <col min="2307" max="2307" width="11.7109375" style="12" customWidth="1"/>
    <col min="2308" max="2308" width="11.5703125" style="12" customWidth="1"/>
    <col min="2309" max="2309" width="7" style="12" customWidth="1"/>
    <col min="2310" max="2310" width="17.5703125" style="12" customWidth="1"/>
    <col min="2311" max="2311" width="17" style="12" customWidth="1"/>
    <col min="2312" max="2312" width="20.28515625" style="12" customWidth="1"/>
    <col min="2313" max="2314" width="15.7109375" style="12" bestFit="1" customWidth="1"/>
    <col min="2315" max="2315" width="14.5703125" style="12" bestFit="1" customWidth="1"/>
    <col min="2316" max="2316" width="9.140625" style="12"/>
    <col min="2317" max="2317" width="10.42578125" style="12" bestFit="1" customWidth="1"/>
    <col min="2318" max="2560" width="9.140625" style="12"/>
    <col min="2561" max="2561" width="5.7109375" style="12" customWidth="1"/>
    <col min="2562" max="2562" width="5.85546875" style="12" customWidth="1"/>
    <col min="2563" max="2563" width="11.7109375" style="12" customWidth="1"/>
    <col min="2564" max="2564" width="11.5703125" style="12" customWidth="1"/>
    <col min="2565" max="2565" width="7" style="12" customWidth="1"/>
    <col min="2566" max="2566" width="17.5703125" style="12" customWidth="1"/>
    <col min="2567" max="2567" width="17" style="12" customWidth="1"/>
    <col min="2568" max="2568" width="20.28515625" style="12" customWidth="1"/>
    <col min="2569" max="2570" width="15.7109375" style="12" bestFit="1" customWidth="1"/>
    <col min="2571" max="2571" width="14.5703125" style="12" bestFit="1" customWidth="1"/>
    <col min="2572" max="2572" width="9.140625" style="12"/>
    <col min="2573" max="2573" width="10.42578125" style="12" bestFit="1" customWidth="1"/>
    <col min="2574" max="2816" width="9.140625" style="12"/>
    <col min="2817" max="2817" width="5.7109375" style="12" customWidth="1"/>
    <col min="2818" max="2818" width="5.85546875" style="12" customWidth="1"/>
    <col min="2819" max="2819" width="11.7109375" style="12" customWidth="1"/>
    <col min="2820" max="2820" width="11.5703125" style="12" customWidth="1"/>
    <col min="2821" max="2821" width="7" style="12" customWidth="1"/>
    <col min="2822" max="2822" width="17.5703125" style="12" customWidth="1"/>
    <col min="2823" max="2823" width="17" style="12" customWidth="1"/>
    <col min="2824" max="2824" width="20.28515625" style="12" customWidth="1"/>
    <col min="2825" max="2826" width="15.7109375" style="12" bestFit="1" customWidth="1"/>
    <col min="2827" max="2827" width="14.5703125" style="12" bestFit="1" customWidth="1"/>
    <col min="2828" max="2828" width="9.140625" style="12"/>
    <col min="2829" max="2829" width="10.42578125" style="12" bestFit="1" customWidth="1"/>
    <col min="2830" max="3072" width="9.140625" style="12"/>
    <col min="3073" max="3073" width="5.7109375" style="12" customWidth="1"/>
    <col min="3074" max="3074" width="5.85546875" style="12" customWidth="1"/>
    <col min="3075" max="3075" width="11.7109375" style="12" customWidth="1"/>
    <col min="3076" max="3076" width="11.5703125" style="12" customWidth="1"/>
    <col min="3077" max="3077" width="7" style="12" customWidth="1"/>
    <col min="3078" max="3078" width="17.5703125" style="12" customWidth="1"/>
    <col min="3079" max="3079" width="17" style="12" customWidth="1"/>
    <col min="3080" max="3080" width="20.28515625" style="12" customWidth="1"/>
    <col min="3081" max="3082" width="15.7109375" style="12" bestFit="1" customWidth="1"/>
    <col min="3083" max="3083" width="14.5703125" style="12" bestFit="1" customWidth="1"/>
    <col min="3084" max="3084" width="9.140625" style="12"/>
    <col min="3085" max="3085" width="10.42578125" style="12" bestFit="1" customWidth="1"/>
    <col min="3086" max="3328" width="9.140625" style="12"/>
    <col min="3329" max="3329" width="5.7109375" style="12" customWidth="1"/>
    <col min="3330" max="3330" width="5.85546875" style="12" customWidth="1"/>
    <col min="3331" max="3331" width="11.7109375" style="12" customWidth="1"/>
    <col min="3332" max="3332" width="11.5703125" style="12" customWidth="1"/>
    <col min="3333" max="3333" width="7" style="12" customWidth="1"/>
    <col min="3334" max="3334" width="17.5703125" style="12" customWidth="1"/>
    <col min="3335" max="3335" width="17" style="12" customWidth="1"/>
    <col min="3336" max="3336" width="20.28515625" style="12" customWidth="1"/>
    <col min="3337" max="3338" width="15.7109375" style="12" bestFit="1" customWidth="1"/>
    <col min="3339" max="3339" width="14.5703125" style="12" bestFit="1" customWidth="1"/>
    <col min="3340" max="3340" width="9.140625" style="12"/>
    <col min="3341" max="3341" width="10.42578125" style="12" bestFit="1" customWidth="1"/>
    <col min="3342" max="3584" width="9.140625" style="12"/>
    <col min="3585" max="3585" width="5.7109375" style="12" customWidth="1"/>
    <col min="3586" max="3586" width="5.85546875" style="12" customWidth="1"/>
    <col min="3587" max="3587" width="11.7109375" style="12" customWidth="1"/>
    <col min="3588" max="3588" width="11.5703125" style="12" customWidth="1"/>
    <col min="3589" max="3589" width="7" style="12" customWidth="1"/>
    <col min="3590" max="3590" width="17.5703125" style="12" customWidth="1"/>
    <col min="3591" max="3591" width="17" style="12" customWidth="1"/>
    <col min="3592" max="3592" width="20.28515625" style="12" customWidth="1"/>
    <col min="3593" max="3594" width="15.7109375" style="12" bestFit="1" customWidth="1"/>
    <col min="3595" max="3595" width="14.5703125" style="12" bestFit="1" customWidth="1"/>
    <col min="3596" max="3596" width="9.140625" style="12"/>
    <col min="3597" max="3597" width="10.42578125" style="12" bestFit="1" customWidth="1"/>
    <col min="3598" max="3840" width="9.140625" style="12"/>
    <col min="3841" max="3841" width="5.7109375" style="12" customWidth="1"/>
    <col min="3842" max="3842" width="5.85546875" style="12" customWidth="1"/>
    <col min="3843" max="3843" width="11.7109375" style="12" customWidth="1"/>
    <col min="3844" max="3844" width="11.5703125" style="12" customWidth="1"/>
    <col min="3845" max="3845" width="7" style="12" customWidth="1"/>
    <col min="3846" max="3846" width="17.5703125" style="12" customWidth="1"/>
    <col min="3847" max="3847" width="17" style="12" customWidth="1"/>
    <col min="3848" max="3848" width="20.28515625" style="12" customWidth="1"/>
    <col min="3849" max="3850" width="15.7109375" style="12" bestFit="1" customWidth="1"/>
    <col min="3851" max="3851" width="14.5703125" style="12" bestFit="1" customWidth="1"/>
    <col min="3852" max="3852" width="9.140625" style="12"/>
    <col min="3853" max="3853" width="10.42578125" style="12" bestFit="1" customWidth="1"/>
    <col min="3854" max="4096" width="9.140625" style="12"/>
    <col min="4097" max="4097" width="5.7109375" style="12" customWidth="1"/>
    <col min="4098" max="4098" width="5.85546875" style="12" customWidth="1"/>
    <col min="4099" max="4099" width="11.7109375" style="12" customWidth="1"/>
    <col min="4100" max="4100" width="11.5703125" style="12" customWidth="1"/>
    <col min="4101" max="4101" width="7" style="12" customWidth="1"/>
    <col min="4102" max="4102" width="17.5703125" style="12" customWidth="1"/>
    <col min="4103" max="4103" width="17" style="12" customWidth="1"/>
    <col min="4104" max="4104" width="20.28515625" style="12" customWidth="1"/>
    <col min="4105" max="4106" width="15.7109375" style="12" bestFit="1" customWidth="1"/>
    <col min="4107" max="4107" width="14.5703125" style="12" bestFit="1" customWidth="1"/>
    <col min="4108" max="4108" width="9.140625" style="12"/>
    <col min="4109" max="4109" width="10.42578125" style="12" bestFit="1" customWidth="1"/>
    <col min="4110" max="4352" width="9.140625" style="12"/>
    <col min="4353" max="4353" width="5.7109375" style="12" customWidth="1"/>
    <col min="4354" max="4354" width="5.85546875" style="12" customWidth="1"/>
    <col min="4355" max="4355" width="11.7109375" style="12" customWidth="1"/>
    <col min="4356" max="4356" width="11.5703125" style="12" customWidth="1"/>
    <col min="4357" max="4357" width="7" style="12" customWidth="1"/>
    <col min="4358" max="4358" width="17.5703125" style="12" customWidth="1"/>
    <col min="4359" max="4359" width="17" style="12" customWidth="1"/>
    <col min="4360" max="4360" width="20.28515625" style="12" customWidth="1"/>
    <col min="4361" max="4362" width="15.7109375" style="12" bestFit="1" customWidth="1"/>
    <col min="4363" max="4363" width="14.5703125" style="12" bestFit="1" customWidth="1"/>
    <col min="4364" max="4364" width="9.140625" style="12"/>
    <col min="4365" max="4365" width="10.42578125" style="12" bestFit="1" customWidth="1"/>
    <col min="4366" max="4608" width="9.140625" style="12"/>
    <col min="4609" max="4609" width="5.7109375" style="12" customWidth="1"/>
    <col min="4610" max="4610" width="5.85546875" style="12" customWidth="1"/>
    <col min="4611" max="4611" width="11.7109375" style="12" customWidth="1"/>
    <col min="4612" max="4612" width="11.5703125" style="12" customWidth="1"/>
    <col min="4613" max="4613" width="7" style="12" customWidth="1"/>
    <col min="4614" max="4614" width="17.5703125" style="12" customWidth="1"/>
    <col min="4615" max="4615" width="17" style="12" customWidth="1"/>
    <col min="4616" max="4616" width="20.28515625" style="12" customWidth="1"/>
    <col min="4617" max="4618" width="15.7109375" style="12" bestFit="1" customWidth="1"/>
    <col min="4619" max="4619" width="14.5703125" style="12" bestFit="1" customWidth="1"/>
    <col min="4620" max="4620" width="9.140625" style="12"/>
    <col min="4621" max="4621" width="10.42578125" style="12" bestFit="1" customWidth="1"/>
    <col min="4622" max="4864" width="9.140625" style="12"/>
    <col min="4865" max="4865" width="5.7109375" style="12" customWidth="1"/>
    <col min="4866" max="4866" width="5.85546875" style="12" customWidth="1"/>
    <col min="4867" max="4867" width="11.7109375" style="12" customWidth="1"/>
    <col min="4868" max="4868" width="11.5703125" style="12" customWidth="1"/>
    <col min="4869" max="4869" width="7" style="12" customWidth="1"/>
    <col min="4870" max="4870" width="17.5703125" style="12" customWidth="1"/>
    <col min="4871" max="4871" width="17" style="12" customWidth="1"/>
    <col min="4872" max="4872" width="20.28515625" style="12" customWidth="1"/>
    <col min="4873" max="4874" width="15.7109375" style="12" bestFit="1" customWidth="1"/>
    <col min="4875" max="4875" width="14.5703125" style="12" bestFit="1" customWidth="1"/>
    <col min="4876" max="4876" width="9.140625" style="12"/>
    <col min="4877" max="4877" width="10.42578125" style="12" bestFit="1" customWidth="1"/>
    <col min="4878" max="5120" width="9.140625" style="12"/>
    <col min="5121" max="5121" width="5.7109375" style="12" customWidth="1"/>
    <col min="5122" max="5122" width="5.85546875" style="12" customWidth="1"/>
    <col min="5123" max="5123" width="11.7109375" style="12" customWidth="1"/>
    <col min="5124" max="5124" width="11.5703125" style="12" customWidth="1"/>
    <col min="5125" max="5125" width="7" style="12" customWidth="1"/>
    <col min="5126" max="5126" width="17.5703125" style="12" customWidth="1"/>
    <col min="5127" max="5127" width="17" style="12" customWidth="1"/>
    <col min="5128" max="5128" width="20.28515625" style="12" customWidth="1"/>
    <col min="5129" max="5130" width="15.7109375" style="12" bestFit="1" customWidth="1"/>
    <col min="5131" max="5131" width="14.5703125" style="12" bestFit="1" customWidth="1"/>
    <col min="5132" max="5132" width="9.140625" style="12"/>
    <col min="5133" max="5133" width="10.42578125" style="12" bestFit="1" customWidth="1"/>
    <col min="5134" max="5376" width="9.140625" style="12"/>
    <col min="5377" max="5377" width="5.7109375" style="12" customWidth="1"/>
    <col min="5378" max="5378" width="5.85546875" style="12" customWidth="1"/>
    <col min="5379" max="5379" width="11.7109375" style="12" customWidth="1"/>
    <col min="5380" max="5380" width="11.5703125" style="12" customWidth="1"/>
    <col min="5381" max="5381" width="7" style="12" customWidth="1"/>
    <col min="5382" max="5382" width="17.5703125" style="12" customWidth="1"/>
    <col min="5383" max="5383" width="17" style="12" customWidth="1"/>
    <col min="5384" max="5384" width="20.28515625" style="12" customWidth="1"/>
    <col min="5385" max="5386" width="15.7109375" style="12" bestFit="1" customWidth="1"/>
    <col min="5387" max="5387" width="14.5703125" style="12" bestFit="1" customWidth="1"/>
    <col min="5388" max="5388" width="9.140625" style="12"/>
    <col min="5389" max="5389" width="10.42578125" style="12" bestFit="1" customWidth="1"/>
    <col min="5390" max="5632" width="9.140625" style="12"/>
    <col min="5633" max="5633" width="5.7109375" style="12" customWidth="1"/>
    <col min="5634" max="5634" width="5.85546875" style="12" customWidth="1"/>
    <col min="5635" max="5635" width="11.7109375" style="12" customWidth="1"/>
    <col min="5636" max="5636" width="11.5703125" style="12" customWidth="1"/>
    <col min="5637" max="5637" width="7" style="12" customWidth="1"/>
    <col min="5638" max="5638" width="17.5703125" style="12" customWidth="1"/>
    <col min="5639" max="5639" width="17" style="12" customWidth="1"/>
    <col min="5640" max="5640" width="20.28515625" style="12" customWidth="1"/>
    <col min="5641" max="5642" width="15.7109375" style="12" bestFit="1" customWidth="1"/>
    <col min="5643" max="5643" width="14.5703125" style="12" bestFit="1" customWidth="1"/>
    <col min="5644" max="5644" width="9.140625" style="12"/>
    <col min="5645" max="5645" width="10.42578125" style="12" bestFit="1" customWidth="1"/>
    <col min="5646" max="5888" width="9.140625" style="12"/>
    <col min="5889" max="5889" width="5.7109375" style="12" customWidth="1"/>
    <col min="5890" max="5890" width="5.85546875" style="12" customWidth="1"/>
    <col min="5891" max="5891" width="11.7109375" style="12" customWidth="1"/>
    <col min="5892" max="5892" width="11.5703125" style="12" customWidth="1"/>
    <col min="5893" max="5893" width="7" style="12" customWidth="1"/>
    <col min="5894" max="5894" width="17.5703125" style="12" customWidth="1"/>
    <col min="5895" max="5895" width="17" style="12" customWidth="1"/>
    <col min="5896" max="5896" width="20.28515625" style="12" customWidth="1"/>
    <col min="5897" max="5898" width="15.7109375" style="12" bestFit="1" customWidth="1"/>
    <col min="5899" max="5899" width="14.5703125" style="12" bestFit="1" customWidth="1"/>
    <col min="5900" max="5900" width="9.140625" style="12"/>
    <col min="5901" max="5901" width="10.42578125" style="12" bestFit="1" customWidth="1"/>
    <col min="5902" max="6144" width="9.140625" style="12"/>
    <col min="6145" max="6145" width="5.7109375" style="12" customWidth="1"/>
    <col min="6146" max="6146" width="5.85546875" style="12" customWidth="1"/>
    <col min="6147" max="6147" width="11.7109375" style="12" customWidth="1"/>
    <col min="6148" max="6148" width="11.5703125" style="12" customWidth="1"/>
    <col min="6149" max="6149" width="7" style="12" customWidth="1"/>
    <col min="6150" max="6150" width="17.5703125" style="12" customWidth="1"/>
    <col min="6151" max="6151" width="17" style="12" customWidth="1"/>
    <col min="6152" max="6152" width="20.28515625" style="12" customWidth="1"/>
    <col min="6153" max="6154" width="15.7109375" style="12" bestFit="1" customWidth="1"/>
    <col min="6155" max="6155" width="14.5703125" style="12" bestFit="1" customWidth="1"/>
    <col min="6156" max="6156" width="9.140625" style="12"/>
    <col min="6157" max="6157" width="10.42578125" style="12" bestFit="1" customWidth="1"/>
    <col min="6158" max="6400" width="9.140625" style="12"/>
    <col min="6401" max="6401" width="5.7109375" style="12" customWidth="1"/>
    <col min="6402" max="6402" width="5.85546875" style="12" customWidth="1"/>
    <col min="6403" max="6403" width="11.7109375" style="12" customWidth="1"/>
    <col min="6404" max="6404" width="11.5703125" style="12" customWidth="1"/>
    <col min="6405" max="6405" width="7" style="12" customWidth="1"/>
    <col min="6406" max="6406" width="17.5703125" style="12" customWidth="1"/>
    <col min="6407" max="6407" width="17" style="12" customWidth="1"/>
    <col min="6408" max="6408" width="20.28515625" style="12" customWidth="1"/>
    <col min="6409" max="6410" width="15.7109375" style="12" bestFit="1" customWidth="1"/>
    <col min="6411" max="6411" width="14.5703125" style="12" bestFit="1" customWidth="1"/>
    <col min="6412" max="6412" width="9.140625" style="12"/>
    <col min="6413" max="6413" width="10.42578125" style="12" bestFit="1" customWidth="1"/>
    <col min="6414" max="6656" width="9.140625" style="12"/>
    <col min="6657" max="6657" width="5.7109375" style="12" customWidth="1"/>
    <col min="6658" max="6658" width="5.85546875" style="12" customWidth="1"/>
    <col min="6659" max="6659" width="11.7109375" style="12" customWidth="1"/>
    <col min="6660" max="6660" width="11.5703125" style="12" customWidth="1"/>
    <col min="6661" max="6661" width="7" style="12" customWidth="1"/>
    <col min="6662" max="6662" width="17.5703125" style="12" customWidth="1"/>
    <col min="6663" max="6663" width="17" style="12" customWidth="1"/>
    <col min="6664" max="6664" width="20.28515625" style="12" customWidth="1"/>
    <col min="6665" max="6666" width="15.7109375" style="12" bestFit="1" customWidth="1"/>
    <col min="6667" max="6667" width="14.5703125" style="12" bestFit="1" customWidth="1"/>
    <col min="6668" max="6668" width="9.140625" style="12"/>
    <col min="6669" max="6669" width="10.42578125" style="12" bestFit="1" customWidth="1"/>
    <col min="6670" max="6912" width="9.140625" style="12"/>
    <col min="6913" max="6913" width="5.7109375" style="12" customWidth="1"/>
    <col min="6914" max="6914" width="5.85546875" style="12" customWidth="1"/>
    <col min="6915" max="6915" width="11.7109375" style="12" customWidth="1"/>
    <col min="6916" max="6916" width="11.5703125" style="12" customWidth="1"/>
    <col min="6917" max="6917" width="7" style="12" customWidth="1"/>
    <col min="6918" max="6918" width="17.5703125" style="12" customWidth="1"/>
    <col min="6919" max="6919" width="17" style="12" customWidth="1"/>
    <col min="6920" max="6920" width="20.28515625" style="12" customWidth="1"/>
    <col min="6921" max="6922" width="15.7109375" style="12" bestFit="1" customWidth="1"/>
    <col min="6923" max="6923" width="14.5703125" style="12" bestFit="1" customWidth="1"/>
    <col min="6924" max="6924" width="9.140625" style="12"/>
    <col min="6925" max="6925" width="10.42578125" style="12" bestFit="1" customWidth="1"/>
    <col min="6926" max="7168" width="9.140625" style="12"/>
    <col min="7169" max="7169" width="5.7109375" style="12" customWidth="1"/>
    <col min="7170" max="7170" width="5.85546875" style="12" customWidth="1"/>
    <col min="7171" max="7171" width="11.7109375" style="12" customWidth="1"/>
    <col min="7172" max="7172" width="11.5703125" style="12" customWidth="1"/>
    <col min="7173" max="7173" width="7" style="12" customWidth="1"/>
    <col min="7174" max="7174" width="17.5703125" style="12" customWidth="1"/>
    <col min="7175" max="7175" width="17" style="12" customWidth="1"/>
    <col min="7176" max="7176" width="20.28515625" style="12" customWidth="1"/>
    <col min="7177" max="7178" width="15.7109375" style="12" bestFit="1" customWidth="1"/>
    <col min="7179" max="7179" width="14.5703125" style="12" bestFit="1" customWidth="1"/>
    <col min="7180" max="7180" width="9.140625" style="12"/>
    <col min="7181" max="7181" width="10.42578125" style="12" bestFit="1" customWidth="1"/>
    <col min="7182" max="7424" width="9.140625" style="12"/>
    <col min="7425" max="7425" width="5.7109375" style="12" customWidth="1"/>
    <col min="7426" max="7426" width="5.85546875" style="12" customWidth="1"/>
    <col min="7427" max="7427" width="11.7109375" style="12" customWidth="1"/>
    <col min="7428" max="7428" width="11.5703125" style="12" customWidth="1"/>
    <col min="7429" max="7429" width="7" style="12" customWidth="1"/>
    <col min="7430" max="7430" width="17.5703125" style="12" customWidth="1"/>
    <col min="7431" max="7431" width="17" style="12" customWidth="1"/>
    <col min="7432" max="7432" width="20.28515625" style="12" customWidth="1"/>
    <col min="7433" max="7434" width="15.7109375" style="12" bestFit="1" customWidth="1"/>
    <col min="7435" max="7435" width="14.5703125" style="12" bestFit="1" customWidth="1"/>
    <col min="7436" max="7436" width="9.140625" style="12"/>
    <col min="7437" max="7437" width="10.42578125" style="12" bestFit="1" customWidth="1"/>
    <col min="7438" max="7680" width="9.140625" style="12"/>
    <col min="7681" max="7681" width="5.7109375" style="12" customWidth="1"/>
    <col min="7682" max="7682" width="5.85546875" style="12" customWidth="1"/>
    <col min="7683" max="7683" width="11.7109375" style="12" customWidth="1"/>
    <col min="7684" max="7684" width="11.5703125" style="12" customWidth="1"/>
    <col min="7685" max="7685" width="7" style="12" customWidth="1"/>
    <col min="7686" max="7686" width="17.5703125" style="12" customWidth="1"/>
    <col min="7687" max="7687" width="17" style="12" customWidth="1"/>
    <col min="7688" max="7688" width="20.28515625" style="12" customWidth="1"/>
    <col min="7689" max="7690" width="15.7109375" style="12" bestFit="1" customWidth="1"/>
    <col min="7691" max="7691" width="14.5703125" style="12" bestFit="1" customWidth="1"/>
    <col min="7692" max="7692" width="9.140625" style="12"/>
    <col min="7693" max="7693" width="10.42578125" style="12" bestFit="1" customWidth="1"/>
    <col min="7694" max="7936" width="9.140625" style="12"/>
    <col min="7937" max="7937" width="5.7109375" style="12" customWidth="1"/>
    <col min="7938" max="7938" width="5.85546875" style="12" customWidth="1"/>
    <col min="7939" max="7939" width="11.7109375" style="12" customWidth="1"/>
    <col min="7940" max="7940" width="11.5703125" style="12" customWidth="1"/>
    <col min="7941" max="7941" width="7" style="12" customWidth="1"/>
    <col min="7942" max="7942" width="17.5703125" style="12" customWidth="1"/>
    <col min="7943" max="7943" width="17" style="12" customWidth="1"/>
    <col min="7944" max="7944" width="20.28515625" style="12" customWidth="1"/>
    <col min="7945" max="7946" width="15.7109375" style="12" bestFit="1" customWidth="1"/>
    <col min="7947" max="7947" width="14.5703125" style="12" bestFit="1" customWidth="1"/>
    <col min="7948" max="7948" width="9.140625" style="12"/>
    <col min="7949" max="7949" width="10.42578125" style="12" bestFit="1" customWidth="1"/>
    <col min="7950" max="8192" width="9.140625" style="12"/>
    <col min="8193" max="8193" width="5.7109375" style="12" customWidth="1"/>
    <col min="8194" max="8194" width="5.85546875" style="12" customWidth="1"/>
    <col min="8195" max="8195" width="11.7109375" style="12" customWidth="1"/>
    <col min="8196" max="8196" width="11.5703125" style="12" customWidth="1"/>
    <col min="8197" max="8197" width="7" style="12" customWidth="1"/>
    <col min="8198" max="8198" width="17.5703125" style="12" customWidth="1"/>
    <col min="8199" max="8199" width="17" style="12" customWidth="1"/>
    <col min="8200" max="8200" width="20.28515625" style="12" customWidth="1"/>
    <col min="8201" max="8202" width="15.7109375" style="12" bestFit="1" customWidth="1"/>
    <col min="8203" max="8203" width="14.5703125" style="12" bestFit="1" customWidth="1"/>
    <col min="8204" max="8204" width="9.140625" style="12"/>
    <col min="8205" max="8205" width="10.42578125" style="12" bestFit="1" customWidth="1"/>
    <col min="8206" max="8448" width="9.140625" style="12"/>
    <col min="8449" max="8449" width="5.7109375" style="12" customWidth="1"/>
    <col min="8450" max="8450" width="5.85546875" style="12" customWidth="1"/>
    <col min="8451" max="8451" width="11.7109375" style="12" customWidth="1"/>
    <col min="8452" max="8452" width="11.5703125" style="12" customWidth="1"/>
    <col min="8453" max="8453" width="7" style="12" customWidth="1"/>
    <col min="8454" max="8454" width="17.5703125" style="12" customWidth="1"/>
    <col min="8455" max="8455" width="17" style="12" customWidth="1"/>
    <col min="8456" max="8456" width="20.28515625" style="12" customWidth="1"/>
    <col min="8457" max="8458" width="15.7109375" style="12" bestFit="1" customWidth="1"/>
    <col min="8459" max="8459" width="14.5703125" style="12" bestFit="1" customWidth="1"/>
    <col min="8460" max="8460" width="9.140625" style="12"/>
    <col min="8461" max="8461" width="10.42578125" style="12" bestFit="1" customWidth="1"/>
    <col min="8462" max="8704" width="9.140625" style="12"/>
    <col min="8705" max="8705" width="5.7109375" style="12" customWidth="1"/>
    <col min="8706" max="8706" width="5.85546875" style="12" customWidth="1"/>
    <col min="8707" max="8707" width="11.7109375" style="12" customWidth="1"/>
    <col min="8708" max="8708" width="11.5703125" style="12" customWidth="1"/>
    <col min="8709" max="8709" width="7" style="12" customWidth="1"/>
    <col min="8710" max="8710" width="17.5703125" style="12" customWidth="1"/>
    <col min="8711" max="8711" width="17" style="12" customWidth="1"/>
    <col min="8712" max="8712" width="20.28515625" style="12" customWidth="1"/>
    <col min="8713" max="8714" width="15.7109375" style="12" bestFit="1" customWidth="1"/>
    <col min="8715" max="8715" width="14.5703125" style="12" bestFit="1" customWidth="1"/>
    <col min="8716" max="8716" width="9.140625" style="12"/>
    <col min="8717" max="8717" width="10.42578125" style="12" bestFit="1" customWidth="1"/>
    <col min="8718" max="8960" width="9.140625" style="12"/>
    <col min="8961" max="8961" width="5.7109375" style="12" customWidth="1"/>
    <col min="8962" max="8962" width="5.85546875" style="12" customWidth="1"/>
    <col min="8963" max="8963" width="11.7109375" style="12" customWidth="1"/>
    <col min="8964" max="8964" width="11.5703125" style="12" customWidth="1"/>
    <col min="8965" max="8965" width="7" style="12" customWidth="1"/>
    <col min="8966" max="8966" width="17.5703125" style="12" customWidth="1"/>
    <col min="8967" max="8967" width="17" style="12" customWidth="1"/>
    <col min="8968" max="8968" width="20.28515625" style="12" customWidth="1"/>
    <col min="8969" max="8970" width="15.7109375" style="12" bestFit="1" customWidth="1"/>
    <col min="8971" max="8971" width="14.5703125" style="12" bestFit="1" customWidth="1"/>
    <col min="8972" max="8972" width="9.140625" style="12"/>
    <col min="8973" max="8973" width="10.42578125" style="12" bestFit="1" customWidth="1"/>
    <col min="8974" max="9216" width="9.140625" style="12"/>
    <col min="9217" max="9217" width="5.7109375" style="12" customWidth="1"/>
    <col min="9218" max="9218" width="5.85546875" style="12" customWidth="1"/>
    <col min="9219" max="9219" width="11.7109375" style="12" customWidth="1"/>
    <col min="9220" max="9220" width="11.5703125" style="12" customWidth="1"/>
    <col min="9221" max="9221" width="7" style="12" customWidth="1"/>
    <col min="9222" max="9222" width="17.5703125" style="12" customWidth="1"/>
    <col min="9223" max="9223" width="17" style="12" customWidth="1"/>
    <col min="9224" max="9224" width="20.28515625" style="12" customWidth="1"/>
    <col min="9225" max="9226" width="15.7109375" style="12" bestFit="1" customWidth="1"/>
    <col min="9227" max="9227" width="14.5703125" style="12" bestFit="1" customWidth="1"/>
    <col min="9228" max="9228" width="9.140625" style="12"/>
    <col min="9229" max="9229" width="10.42578125" style="12" bestFit="1" customWidth="1"/>
    <col min="9230" max="9472" width="9.140625" style="12"/>
    <col min="9473" max="9473" width="5.7109375" style="12" customWidth="1"/>
    <col min="9474" max="9474" width="5.85546875" style="12" customWidth="1"/>
    <col min="9475" max="9475" width="11.7109375" style="12" customWidth="1"/>
    <col min="9476" max="9476" width="11.5703125" style="12" customWidth="1"/>
    <col min="9477" max="9477" width="7" style="12" customWidth="1"/>
    <col min="9478" max="9478" width="17.5703125" style="12" customWidth="1"/>
    <col min="9479" max="9479" width="17" style="12" customWidth="1"/>
    <col min="9480" max="9480" width="20.28515625" style="12" customWidth="1"/>
    <col min="9481" max="9482" width="15.7109375" style="12" bestFit="1" customWidth="1"/>
    <col min="9483" max="9483" width="14.5703125" style="12" bestFit="1" customWidth="1"/>
    <col min="9484" max="9484" width="9.140625" style="12"/>
    <col min="9485" max="9485" width="10.42578125" style="12" bestFit="1" customWidth="1"/>
    <col min="9486" max="9728" width="9.140625" style="12"/>
    <col min="9729" max="9729" width="5.7109375" style="12" customWidth="1"/>
    <col min="9730" max="9730" width="5.85546875" style="12" customWidth="1"/>
    <col min="9731" max="9731" width="11.7109375" style="12" customWidth="1"/>
    <col min="9732" max="9732" width="11.5703125" style="12" customWidth="1"/>
    <col min="9733" max="9733" width="7" style="12" customWidth="1"/>
    <col min="9734" max="9734" width="17.5703125" style="12" customWidth="1"/>
    <col min="9735" max="9735" width="17" style="12" customWidth="1"/>
    <col min="9736" max="9736" width="20.28515625" style="12" customWidth="1"/>
    <col min="9737" max="9738" width="15.7109375" style="12" bestFit="1" customWidth="1"/>
    <col min="9739" max="9739" width="14.5703125" style="12" bestFit="1" customWidth="1"/>
    <col min="9740" max="9740" width="9.140625" style="12"/>
    <col min="9741" max="9741" width="10.42578125" style="12" bestFit="1" customWidth="1"/>
    <col min="9742" max="9984" width="9.140625" style="12"/>
    <col min="9985" max="9985" width="5.7109375" style="12" customWidth="1"/>
    <col min="9986" max="9986" width="5.85546875" style="12" customWidth="1"/>
    <col min="9987" max="9987" width="11.7109375" style="12" customWidth="1"/>
    <col min="9988" max="9988" width="11.5703125" style="12" customWidth="1"/>
    <col min="9989" max="9989" width="7" style="12" customWidth="1"/>
    <col min="9990" max="9990" width="17.5703125" style="12" customWidth="1"/>
    <col min="9991" max="9991" width="17" style="12" customWidth="1"/>
    <col min="9992" max="9992" width="20.28515625" style="12" customWidth="1"/>
    <col min="9993" max="9994" width="15.7109375" style="12" bestFit="1" customWidth="1"/>
    <col min="9995" max="9995" width="14.5703125" style="12" bestFit="1" customWidth="1"/>
    <col min="9996" max="9996" width="9.140625" style="12"/>
    <col min="9997" max="9997" width="10.42578125" style="12" bestFit="1" customWidth="1"/>
    <col min="9998" max="10240" width="9.140625" style="12"/>
    <col min="10241" max="10241" width="5.7109375" style="12" customWidth="1"/>
    <col min="10242" max="10242" width="5.85546875" style="12" customWidth="1"/>
    <col min="10243" max="10243" width="11.7109375" style="12" customWidth="1"/>
    <col min="10244" max="10244" width="11.5703125" style="12" customWidth="1"/>
    <col min="10245" max="10245" width="7" style="12" customWidth="1"/>
    <col min="10246" max="10246" width="17.5703125" style="12" customWidth="1"/>
    <col min="10247" max="10247" width="17" style="12" customWidth="1"/>
    <col min="10248" max="10248" width="20.28515625" style="12" customWidth="1"/>
    <col min="10249" max="10250" width="15.7109375" style="12" bestFit="1" customWidth="1"/>
    <col min="10251" max="10251" width="14.5703125" style="12" bestFit="1" customWidth="1"/>
    <col min="10252" max="10252" width="9.140625" style="12"/>
    <col min="10253" max="10253" width="10.42578125" style="12" bestFit="1" customWidth="1"/>
    <col min="10254" max="10496" width="9.140625" style="12"/>
    <col min="10497" max="10497" width="5.7109375" style="12" customWidth="1"/>
    <col min="10498" max="10498" width="5.85546875" style="12" customWidth="1"/>
    <col min="10499" max="10499" width="11.7109375" style="12" customWidth="1"/>
    <col min="10500" max="10500" width="11.5703125" style="12" customWidth="1"/>
    <col min="10501" max="10501" width="7" style="12" customWidth="1"/>
    <col min="10502" max="10502" width="17.5703125" style="12" customWidth="1"/>
    <col min="10503" max="10503" width="17" style="12" customWidth="1"/>
    <col min="10504" max="10504" width="20.28515625" style="12" customWidth="1"/>
    <col min="10505" max="10506" width="15.7109375" style="12" bestFit="1" customWidth="1"/>
    <col min="10507" max="10507" width="14.5703125" style="12" bestFit="1" customWidth="1"/>
    <col min="10508" max="10508" width="9.140625" style="12"/>
    <col min="10509" max="10509" width="10.42578125" style="12" bestFit="1" customWidth="1"/>
    <col min="10510" max="10752" width="9.140625" style="12"/>
    <col min="10753" max="10753" width="5.7109375" style="12" customWidth="1"/>
    <col min="10754" max="10754" width="5.85546875" style="12" customWidth="1"/>
    <col min="10755" max="10755" width="11.7109375" style="12" customWidth="1"/>
    <col min="10756" max="10756" width="11.5703125" style="12" customWidth="1"/>
    <col min="10757" max="10757" width="7" style="12" customWidth="1"/>
    <col min="10758" max="10758" width="17.5703125" style="12" customWidth="1"/>
    <col min="10759" max="10759" width="17" style="12" customWidth="1"/>
    <col min="10760" max="10760" width="20.28515625" style="12" customWidth="1"/>
    <col min="10761" max="10762" width="15.7109375" style="12" bestFit="1" customWidth="1"/>
    <col min="10763" max="10763" width="14.5703125" style="12" bestFit="1" customWidth="1"/>
    <col min="10764" max="10764" width="9.140625" style="12"/>
    <col min="10765" max="10765" width="10.42578125" style="12" bestFit="1" customWidth="1"/>
    <col min="10766" max="11008" width="9.140625" style="12"/>
    <col min="11009" max="11009" width="5.7109375" style="12" customWidth="1"/>
    <col min="11010" max="11010" width="5.85546875" style="12" customWidth="1"/>
    <col min="11011" max="11011" width="11.7109375" style="12" customWidth="1"/>
    <col min="11012" max="11012" width="11.5703125" style="12" customWidth="1"/>
    <col min="11013" max="11013" width="7" style="12" customWidth="1"/>
    <col min="11014" max="11014" width="17.5703125" style="12" customWidth="1"/>
    <col min="11015" max="11015" width="17" style="12" customWidth="1"/>
    <col min="11016" max="11016" width="20.28515625" style="12" customWidth="1"/>
    <col min="11017" max="11018" width="15.7109375" style="12" bestFit="1" customWidth="1"/>
    <col min="11019" max="11019" width="14.5703125" style="12" bestFit="1" customWidth="1"/>
    <col min="11020" max="11020" width="9.140625" style="12"/>
    <col min="11021" max="11021" width="10.42578125" style="12" bestFit="1" customWidth="1"/>
    <col min="11022" max="11264" width="9.140625" style="12"/>
    <col min="11265" max="11265" width="5.7109375" style="12" customWidth="1"/>
    <col min="11266" max="11266" width="5.85546875" style="12" customWidth="1"/>
    <col min="11267" max="11267" width="11.7109375" style="12" customWidth="1"/>
    <col min="11268" max="11268" width="11.5703125" style="12" customWidth="1"/>
    <col min="11269" max="11269" width="7" style="12" customWidth="1"/>
    <col min="11270" max="11270" width="17.5703125" style="12" customWidth="1"/>
    <col min="11271" max="11271" width="17" style="12" customWidth="1"/>
    <col min="11272" max="11272" width="20.28515625" style="12" customWidth="1"/>
    <col min="11273" max="11274" width="15.7109375" style="12" bestFit="1" customWidth="1"/>
    <col min="11275" max="11275" width="14.5703125" style="12" bestFit="1" customWidth="1"/>
    <col min="11276" max="11276" width="9.140625" style="12"/>
    <col min="11277" max="11277" width="10.42578125" style="12" bestFit="1" customWidth="1"/>
    <col min="11278" max="11520" width="9.140625" style="12"/>
    <col min="11521" max="11521" width="5.7109375" style="12" customWidth="1"/>
    <col min="11522" max="11522" width="5.85546875" style="12" customWidth="1"/>
    <col min="11523" max="11523" width="11.7109375" style="12" customWidth="1"/>
    <col min="11524" max="11524" width="11.5703125" style="12" customWidth="1"/>
    <col min="11525" max="11525" width="7" style="12" customWidth="1"/>
    <col min="11526" max="11526" width="17.5703125" style="12" customWidth="1"/>
    <col min="11527" max="11527" width="17" style="12" customWidth="1"/>
    <col min="11528" max="11528" width="20.28515625" style="12" customWidth="1"/>
    <col min="11529" max="11530" width="15.7109375" style="12" bestFit="1" customWidth="1"/>
    <col min="11531" max="11531" width="14.5703125" style="12" bestFit="1" customWidth="1"/>
    <col min="11532" max="11532" width="9.140625" style="12"/>
    <col min="11533" max="11533" width="10.42578125" style="12" bestFit="1" customWidth="1"/>
    <col min="11534" max="11776" width="9.140625" style="12"/>
    <col min="11777" max="11777" width="5.7109375" style="12" customWidth="1"/>
    <col min="11778" max="11778" width="5.85546875" style="12" customWidth="1"/>
    <col min="11779" max="11779" width="11.7109375" style="12" customWidth="1"/>
    <col min="11780" max="11780" width="11.5703125" style="12" customWidth="1"/>
    <col min="11781" max="11781" width="7" style="12" customWidth="1"/>
    <col min="11782" max="11782" width="17.5703125" style="12" customWidth="1"/>
    <col min="11783" max="11783" width="17" style="12" customWidth="1"/>
    <col min="11784" max="11784" width="20.28515625" style="12" customWidth="1"/>
    <col min="11785" max="11786" width="15.7109375" style="12" bestFit="1" customWidth="1"/>
    <col min="11787" max="11787" width="14.5703125" style="12" bestFit="1" customWidth="1"/>
    <col min="11788" max="11788" width="9.140625" style="12"/>
    <col min="11789" max="11789" width="10.42578125" style="12" bestFit="1" customWidth="1"/>
    <col min="11790" max="12032" width="9.140625" style="12"/>
    <col min="12033" max="12033" width="5.7109375" style="12" customWidth="1"/>
    <col min="12034" max="12034" width="5.85546875" style="12" customWidth="1"/>
    <col min="12035" max="12035" width="11.7109375" style="12" customWidth="1"/>
    <col min="12036" max="12036" width="11.5703125" style="12" customWidth="1"/>
    <col min="12037" max="12037" width="7" style="12" customWidth="1"/>
    <col min="12038" max="12038" width="17.5703125" style="12" customWidth="1"/>
    <col min="12039" max="12039" width="17" style="12" customWidth="1"/>
    <col min="12040" max="12040" width="20.28515625" style="12" customWidth="1"/>
    <col min="12041" max="12042" width="15.7109375" style="12" bestFit="1" customWidth="1"/>
    <col min="12043" max="12043" width="14.5703125" style="12" bestFit="1" customWidth="1"/>
    <col min="12044" max="12044" width="9.140625" style="12"/>
    <col min="12045" max="12045" width="10.42578125" style="12" bestFit="1" customWidth="1"/>
    <col min="12046" max="12288" width="9.140625" style="12"/>
    <col min="12289" max="12289" width="5.7109375" style="12" customWidth="1"/>
    <col min="12290" max="12290" width="5.85546875" style="12" customWidth="1"/>
    <col min="12291" max="12291" width="11.7109375" style="12" customWidth="1"/>
    <col min="12292" max="12292" width="11.5703125" style="12" customWidth="1"/>
    <col min="12293" max="12293" width="7" style="12" customWidth="1"/>
    <col min="12294" max="12294" width="17.5703125" style="12" customWidth="1"/>
    <col min="12295" max="12295" width="17" style="12" customWidth="1"/>
    <col min="12296" max="12296" width="20.28515625" style="12" customWidth="1"/>
    <col min="12297" max="12298" width="15.7109375" style="12" bestFit="1" customWidth="1"/>
    <col min="12299" max="12299" width="14.5703125" style="12" bestFit="1" customWidth="1"/>
    <col min="12300" max="12300" width="9.140625" style="12"/>
    <col min="12301" max="12301" width="10.42578125" style="12" bestFit="1" customWidth="1"/>
    <col min="12302" max="12544" width="9.140625" style="12"/>
    <col min="12545" max="12545" width="5.7109375" style="12" customWidth="1"/>
    <col min="12546" max="12546" width="5.85546875" style="12" customWidth="1"/>
    <col min="12547" max="12547" width="11.7109375" style="12" customWidth="1"/>
    <col min="12548" max="12548" width="11.5703125" style="12" customWidth="1"/>
    <col min="12549" max="12549" width="7" style="12" customWidth="1"/>
    <col min="12550" max="12550" width="17.5703125" style="12" customWidth="1"/>
    <col min="12551" max="12551" width="17" style="12" customWidth="1"/>
    <col min="12552" max="12552" width="20.28515625" style="12" customWidth="1"/>
    <col min="12553" max="12554" width="15.7109375" style="12" bestFit="1" customWidth="1"/>
    <col min="12555" max="12555" width="14.5703125" style="12" bestFit="1" customWidth="1"/>
    <col min="12556" max="12556" width="9.140625" style="12"/>
    <col min="12557" max="12557" width="10.42578125" style="12" bestFit="1" customWidth="1"/>
    <col min="12558" max="12800" width="9.140625" style="12"/>
    <col min="12801" max="12801" width="5.7109375" style="12" customWidth="1"/>
    <col min="12802" max="12802" width="5.85546875" style="12" customWidth="1"/>
    <col min="12803" max="12803" width="11.7109375" style="12" customWidth="1"/>
    <col min="12804" max="12804" width="11.5703125" style="12" customWidth="1"/>
    <col min="12805" max="12805" width="7" style="12" customWidth="1"/>
    <col min="12806" max="12806" width="17.5703125" style="12" customWidth="1"/>
    <col min="12807" max="12807" width="17" style="12" customWidth="1"/>
    <col min="12808" max="12808" width="20.28515625" style="12" customWidth="1"/>
    <col min="12809" max="12810" width="15.7109375" style="12" bestFit="1" customWidth="1"/>
    <col min="12811" max="12811" width="14.5703125" style="12" bestFit="1" customWidth="1"/>
    <col min="12812" max="12812" width="9.140625" style="12"/>
    <col min="12813" max="12813" width="10.42578125" style="12" bestFit="1" customWidth="1"/>
    <col min="12814" max="13056" width="9.140625" style="12"/>
    <col min="13057" max="13057" width="5.7109375" style="12" customWidth="1"/>
    <col min="13058" max="13058" width="5.85546875" style="12" customWidth="1"/>
    <col min="13059" max="13059" width="11.7109375" style="12" customWidth="1"/>
    <col min="13060" max="13060" width="11.5703125" style="12" customWidth="1"/>
    <col min="13061" max="13061" width="7" style="12" customWidth="1"/>
    <col min="13062" max="13062" width="17.5703125" style="12" customWidth="1"/>
    <col min="13063" max="13063" width="17" style="12" customWidth="1"/>
    <col min="13064" max="13064" width="20.28515625" style="12" customWidth="1"/>
    <col min="13065" max="13066" width="15.7109375" style="12" bestFit="1" customWidth="1"/>
    <col min="13067" max="13067" width="14.5703125" style="12" bestFit="1" customWidth="1"/>
    <col min="13068" max="13068" width="9.140625" style="12"/>
    <col min="13069" max="13069" width="10.42578125" style="12" bestFit="1" customWidth="1"/>
    <col min="13070" max="13312" width="9.140625" style="12"/>
    <col min="13313" max="13313" width="5.7109375" style="12" customWidth="1"/>
    <col min="13314" max="13314" width="5.85546875" style="12" customWidth="1"/>
    <col min="13315" max="13315" width="11.7109375" style="12" customWidth="1"/>
    <col min="13316" max="13316" width="11.5703125" style="12" customWidth="1"/>
    <col min="13317" max="13317" width="7" style="12" customWidth="1"/>
    <col min="13318" max="13318" width="17.5703125" style="12" customWidth="1"/>
    <col min="13319" max="13319" width="17" style="12" customWidth="1"/>
    <col min="13320" max="13320" width="20.28515625" style="12" customWidth="1"/>
    <col min="13321" max="13322" width="15.7109375" style="12" bestFit="1" customWidth="1"/>
    <col min="13323" max="13323" width="14.5703125" style="12" bestFit="1" customWidth="1"/>
    <col min="13324" max="13324" width="9.140625" style="12"/>
    <col min="13325" max="13325" width="10.42578125" style="12" bestFit="1" customWidth="1"/>
    <col min="13326" max="13568" width="9.140625" style="12"/>
    <col min="13569" max="13569" width="5.7109375" style="12" customWidth="1"/>
    <col min="13570" max="13570" width="5.85546875" style="12" customWidth="1"/>
    <col min="13571" max="13571" width="11.7109375" style="12" customWidth="1"/>
    <col min="13572" max="13572" width="11.5703125" style="12" customWidth="1"/>
    <col min="13573" max="13573" width="7" style="12" customWidth="1"/>
    <col min="13574" max="13574" width="17.5703125" style="12" customWidth="1"/>
    <col min="13575" max="13575" width="17" style="12" customWidth="1"/>
    <col min="13576" max="13576" width="20.28515625" style="12" customWidth="1"/>
    <col min="13577" max="13578" width="15.7109375" style="12" bestFit="1" customWidth="1"/>
    <col min="13579" max="13579" width="14.5703125" style="12" bestFit="1" customWidth="1"/>
    <col min="13580" max="13580" width="9.140625" style="12"/>
    <col min="13581" max="13581" width="10.42578125" style="12" bestFit="1" customWidth="1"/>
    <col min="13582" max="13824" width="9.140625" style="12"/>
    <col min="13825" max="13825" width="5.7109375" style="12" customWidth="1"/>
    <col min="13826" max="13826" width="5.85546875" style="12" customWidth="1"/>
    <col min="13827" max="13827" width="11.7109375" style="12" customWidth="1"/>
    <col min="13828" max="13828" width="11.5703125" style="12" customWidth="1"/>
    <col min="13829" max="13829" width="7" style="12" customWidth="1"/>
    <col min="13830" max="13830" width="17.5703125" style="12" customWidth="1"/>
    <col min="13831" max="13831" width="17" style="12" customWidth="1"/>
    <col min="13832" max="13832" width="20.28515625" style="12" customWidth="1"/>
    <col min="13833" max="13834" width="15.7109375" style="12" bestFit="1" customWidth="1"/>
    <col min="13835" max="13835" width="14.5703125" style="12" bestFit="1" customWidth="1"/>
    <col min="13836" max="13836" width="9.140625" style="12"/>
    <col min="13837" max="13837" width="10.42578125" style="12" bestFit="1" customWidth="1"/>
    <col min="13838" max="14080" width="9.140625" style="12"/>
    <col min="14081" max="14081" width="5.7109375" style="12" customWidth="1"/>
    <col min="14082" max="14082" width="5.85546875" style="12" customWidth="1"/>
    <col min="14083" max="14083" width="11.7109375" style="12" customWidth="1"/>
    <col min="14084" max="14084" width="11.5703125" style="12" customWidth="1"/>
    <col min="14085" max="14085" width="7" style="12" customWidth="1"/>
    <col min="14086" max="14086" width="17.5703125" style="12" customWidth="1"/>
    <col min="14087" max="14087" width="17" style="12" customWidth="1"/>
    <col min="14088" max="14088" width="20.28515625" style="12" customWidth="1"/>
    <col min="14089" max="14090" width="15.7109375" style="12" bestFit="1" customWidth="1"/>
    <col min="14091" max="14091" width="14.5703125" style="12" bestFit="1" customWidth="1"/>
    <col min="14092" max="14092" width="9.140625" style="12"/>
    <col min="14093" max="14093" width="10.42578125" style="12" bestFit="1" customWidth="1"/>
    <col min="14094" max="14336" width="9.140625" style="12"/>
    <col min="14337" max="14337" width="5.7109375" style="12" customWidth="1"/>
    <col min="14338" max="14338" width="5.85546875" style="12" customWidth="1"/>
    <col min="14339" max="14339" width="11.7109375" style="12" customWidth="1"/>
    <col min="14340" max="14340" width="11.5703125" style="12" customWidth="1"/>
    <col min="14341" max="14341" width="7" style="12" customWidth="1"/>
    <col min="14342" max="14342" width="17.5703125" style="12" customWidth="1"/>
    <col min="14343" max="14343" width="17" style="12" customWidth="1"/>
    <col min="14344" max="14344" width="20.28515625" style="12" customWidth="1"/>
    <col min="14345" max="14346" width="15.7109375" style="12" bestFit="1" customWidth="1"/>
    <col min="14347" max="14347" width="14.5703125" style="12" bestFit="1" customWidth="1"/>
    <col min="14348" max="14348" width="9.140625" style="12"/>
    <col min="14349" max="14349" width="10.42578125" style="12" bestFit="1" customWidth="1"/>
    <col min="14350" max="14592" width="9.140625" style="12"/>
    <col min="14593" max="14593" width="5.7109375" style="12" customWidth="1"/>
    <col min="14594" max="14594" width="5.85546875" style="12" customWidth="1"/>
    <col min="14595" max="14595" width="11.7109375" style="12" customWidth="1"/>
    <col min="14596" max="14596" width="11.5703125" style="12" customWidth="1"/>
    <col min="14597" max="14597" width="7" style="12" customWidth="1"/>
    <col min="14598" max="14598" width="17.5703125" style="12" customWidth="1"/>
    <col min="14599" max="14599" width="17" style="12" customWidth="1"/>
    <col min="14600" max="14600" width="20.28515625" style="12" customWidth="1"/>
    <col min="14601" max="14602" width="15.7109375" style="12" bestFit="1" customWidth="1"/>
    <col min="14603" max="14603" width="14.5703125" style="12" bestFit="1" customWidth="1"/>
    <col min="14604" max="14604" width="9.140625" style="12"/>
    <col min="14605" max="14605" width="10.42578125" style="12" bestFit="1" customWidth="1"/>
    <col min="14606" max="14848" width="9.140625" style="12"/>
    <col min="14849" max="14849" width="5.7109375" style="12" customWidth="1"/>
    <col min="14850" max="14850" width="5.85546875" style="12" customWidth="1"/>
    <col min="14851" max="14851" width="11.7109375" style="12" customWidth="1"/>
    <col min="14852" max="14852" width="11.5703125" style="12" customWidth="1"/>
    <col min="14853" max="14853" width="7" style="12" customWidth="1"/>
    <col min="14854" max="14854" width="17.5703125" style="12" customWidth="1"/>
    <col min="14855" max="14855" width="17" style="12" customWidth="1"/>
    <col min="14856" max="14856" width="20.28515625" style="12" customWidth="1"/>
    <col min="14857" max="14858" width="15.7109375" style="12" bestFit="1" customWidth="1"/>
    <col min="14859" max="14859" width="14.5703125" style="12" bestFit="1" customWidth="1"/>
    <col min="14860" max="14860" width="9.140625" style="12"/>
    <col min="14861" max="14861" width="10.42578125" style="12" bestFit="1" customWidth="1"/>
    <col min="14862" max="15104" width="9.140625" style="12"/>
    <col min="15105" max="15105" width="5.7109375" style="12" customWidth="1"/>
    <col min="15106" max="15106" width="5.85546875" style="12" customWidth="1"/>
    <col min="15107" max="15107" width="11.7109375" style="12" customWidth="1"/>
    <col min="15108" max="15108" width="11.5703125" style="12" customWidth="1"/>
    <col min="15109" max="15109" width="7" style="12" customWidth="1"/>
    <col min="15110" max="15110" width="17.5703125" style="12" customWidth="1"/>
    <col min="15111" max="15111" width="17" style="12" customWidth="1"/>
    <col min="15112" max="15112" width="20.28515625" style="12" customWidth="1"/>
    <col min="15113" max="15114" width="15.7109375" style="12" bestFit="1" customWidth="1"/>
    <col min="15115" max="15115" width="14.5703125" style="12" bestFit="1" customWidth="1"/>
    <col min="15116" max="15116" width="9.140625" style="12"/>
    <col min="15117" max="15117" width="10.42578125" style="12" bestFit="1" customWidth="1"/>
    <col min="15118" max="15360" width="9.140625" style="12"/>
    <col min="15361" max="15361" width="5.7109375" style="12" customWidth="1"/>
    <col min="15362" max="15362" width="5.85546875" style="12" customWidth="1"/>
    <col min="15363" max="15363" width="11.7109375" style="12" customWidth="1"/>
    <col min="15364" max="15364" width="11.5703125" style="12" customWidth="1"/>
    <col min="15365" max="15365" width="7" style="12" customWidth="1"/>
    <col min="15366" max="15366" width="17.5703125" style="12" customWidth="1"/>
    <col min="15367" max="15367" width="17" style="12" customWidth="1"/>
    <col min="15368" max="15368" width="20.28515625" style="12" customWidth="1"/>
    <col min="15369" max="15370" width="15.7109375" style="12" bestFit="1" customWidth="1"/>
    <col min="15371" max="15371" width="14.5703125" style="12" bestFit="1" customWidth="1"/>
    <col min="15372" max="15372" width="9.140625" style="12"/>
    <col min="15373" max="15373" width="10.42578125" style="12" bestFit="1" customWidth="1"/>
    <col min="15374" max="15616" width="9.140625" style="12"/>
    <col min="15617" max="15617" width="5.7109375" style="12" customWidth="1"/>
    <col min="15618" max="15618" width="5.85546875" style="12" customWidth="1"/>
    <col min="15619" max="15619" width="11.7109375" style="12" customWidth="1"/>
    <col min="15620" max="15620" width="11.5703125" style="12" customWidth="1"/>
    <col min="15621" max="15621" width="7" style="12" customWidth="1"/>
    <col min="15622" max="15622" width="17.5703125" style="12" customWidth="1"/>
    <col min="15623" max="15623" width="17" style="12" customWidth="1"/>
    <col min="15624" max="15624" width="20.28515625" style="12" customWidth="1"/>
    <col min="15625" max="15626" width="15.7109375" style="12" bestFit="1" customWidth="1"/>
    <col min="15627" max="15627" width="14.5703125" style="12" bestFit="1" customWidth="1"/>
    <col min="15628" max="15628" width="9.140625" style="12"/>
    <col min="15629" max="15629" width="10.42578125" style="12" bestFit="1" customWidth="1"/>
    <col min="15630" max="15872" width="9.140625" style="12"/>
    <col min="15873" max="15873" width="5.7109375" style="12" customWidth="1"/>
    <col min="15874" max="15874" width="5.85546875" style="12" customWidth="1"/>
    <col min="15875" max="15875" width="11.7109375" style="12" customWidth="1"/>
    <col min="15876" max="15876" width="11.5703125" style="12" customWidth="1"/>
    <col min="15877" max="15877" width="7" style="12" customWidth="1"/>
    <col min="15878" max="15878" width="17.5703125" style="12" customWidth="1"/>
    <col min="15879" max="15879" width="17" style="12" customWidth="1"/>
    <col min="15880" max="15880" width="20.28515625" style="12" customWidth="1"/>
    <col min="15881" max="15882" width="15.7109375" style="12" bestFit="1" customWidth="1"/>
    <col min="15883" max="15883" width="14.5703125" style="12" bestFit="1" customWidth="1"/>
    <col min="15884" max="15884" width="9.140625" style="12"/>
    <col min="15885" max="15885" width="10.42578125" style="12" bestFit="1" customWidth="1"/>
    <col min="15886" max="16128" width="9.140625" style="12"/>
    <col min="16129" max="16129" width="5.7109375" style="12" customWidth="1"/>
    <col min="16130" max="16130" width="5.85546875" style="12" customWidth="1"/>
    <col min="16131" max="16131" width="11.7109375" style="12" customWidth="1"/>
    <col min="16132" max="16132" width="11.5703125" style="12" customWidth="1"/>
    <col min="16133" max="16133" width="7" style="12" customWidth="1"/>
    <col min="16134" max="16134" width="17.5703125" style="12" customWidth="1"/>
    <col min="16135" max="16135" width="17" style="12" customWidth="1"/>
    <col min="16136" max="16136" width="20.28515625" style="12" customWidth="1"/>
    <col min="16137" max="16138" width="15.7109375" style="12" bestFit="1" customWidth="1"/>
    <col min="16139" max="16139" width="14.5703125" style="12" bestFit="1" customWidth="1"/>
    <col min="16140" max="16140" width="9.140625" style="12"/>
    <col min="16141" max="16141" width="10.42578125" style="12" bestFit="1" customWidth="1"/>
    <col min="16142" max="16384" width="9.140625" style="12"/>
  </cols>
  <sheetData>
    <row r="1" spans="1:9" s="83" customFormat="1" ht="18" x14ac:dyDescent="0.25">
      <c r="A1" s="76" t="s">
        <v>189</v>
      </c>
      <c r="B1" s="76"/>
      <c r="C1" s="76"/>
      <c r="D1" s="76"/>
      <c r="E1" s="76"/>
      <c r="F1" s="76"/>
      <c r="G1" s="76"/>
      <c r="H1" s="76"/>
    </row>
    <row r="2" spans="1:9" s="83" customFormat="1" ht="15.75" x14ac:dyDescent="0.25">
      <c r="A2" s="77" t="s">
        <v>0</v>
      </c>
      <c r="B2" s="77"/>
      <c r="C2" s="77"/>
      <c r="D2" s="77"/>
      <c r="E2" s="77"/>
      <c r="F2" s="77"/>
      <c r="G2" s="77"/>
      <c r="H2" s="77"/>
    </row>
    <row r="3" spans="1:9" s="83" customFormat="1" ht="15.75" x14ac:dyDescent="0.25">
      <c r="A3" s="1"/>
      <c r="B3" s="1"/>
      <c r="C3" s="1"/>
      <c r="D3" s="1"/>
      <c r="E3" s="1"/>
      <c r="F3" s="1"/>
      <c r="G3" s="1"/>
      <c r="H3" s="1"/>
    </row>
    <row r="4" spans="1:9" s="83" customFormat="1" ht="15.75" x14ac:dyDescent="0.25">
      <c r="A4" s="74" t="s">
        <v>108</v>
      </c>
      <c r="B4" s="74"/>
      <c r="C4" s="74"/>
      <c r="D4" s="74"/>
      <c r="E4" s="74"/>
      <c r="F4" s="74"/>
      <c r="G4" s="74"/>
      <c r="H4" s="74"/>
    </row>
    <row r="5" spans="1:9" ht="15.75" x14ac:dyDescent="0.25">
      <c r="A5" s="74" t="s">
        <v>109</v>
      </c>
      <c r="B5" s="74"/>
      <c r="C5" s="74"/>
      <c r="D5" s="74"/>
      <c r="E5" s="74"/>
      <c r="F5" s="74"/>
      <c r="G5" s="74"/>
      <c r="H5" s="74"/>
    </row>
    <row r="6" spans="1:9" ht="15" x14ac:dyDescent="0.25">
      <c r="A6" s="7"/>
      <c r="B6" s="14"/>
      <c r="C6" s="14"/>
      <c r="D6" s="14"/>
      <c r="E6" s="14"/>
      <c r="F6" s="14"/>
      <c r="G6" s="14"/>
      <c r="H6" s="14"/>
    </row>
    <row r="7" spans="1:9" s="7" customFormat="1" ht="15" x14ac:dyDescent="0.25">
      <c r="B7" s="14"/>
      <c r="C7" s="14"/>
      <c r="D7" s="14"/>
      <c r="E7" s="14"/>
      <c r="F7" s="14"/>
      <c r="G7" s="14"/>
      <c r="H7" s="14"/>
    </row>
    <row r="8" spans="1:9" s="7" customFormat="1" ht="15" x14ac:dyDescent="0.25">
      <c r="A8" s="7" t="s">
        <v>110</v>
      </c>
      <c r="E8" s="7" t="s">
        <v>60</v>
      </c>
      <c r="G8" s="4">
        <v>2025</v>
      </c>
      <c r="H8" s="4">
        <v>2024</v>
      </c>
    </row>
    <row r="9" spans="1:9" s="27" customFormat="1" ht="15" x14ac:dyDescent="0.25">
      <c r="A9" s="7"/>
      <c r="B9" s="7" t="s">
        <v>111</v>
      </c>
      <c r="C9" s="7"/>
      <c r="D9" s="7"/>
      <c r="E9" s="7"/>
      <c r="F9" s="7"/>
      <c r="G9" s="25"/>
      <c r="H9" s="25"/>
    </row>
    <row r="10" spans="1:9" s="27" customFormat="1" x14ac:dyDescent="0.2">
      <c r="C10" s="27" t="s">
        <v>112</v>
      </c>
      <c r="G10" s="32">
        <f>'[1]balanço e dre '!F195</f>
        <v>-5094544.1799999978</v>
      </c>
      <c r="H10" s="32">
        <v>-2421507.7400000095</v>
      </c>
    </row>
    <row r="11" spans="1:9" s="27" customFormat="1" x14ac:dyDescent="0.2">
      <c r="C11" s="27" t="s">
        <v>214</v>
      </c>
      <c r="G11" s="32">
        <v>10568804.57</v>
      </c>
      <c r="H11" s="32">
        <v>0</v>
      </c>
    </row>
    <row r="12" spans="1:9" s="27" customFormat="1" x14ac:dyDescent="0.2">
      <c r="C12" s="27" t="s">
        <v>113</v>
      </c>
      <c r="G12" s="26">
        <v>-1912819.24</v>
      </c>
      <c r="H12" s="32">
        <v>-42519.19</v>
      </c>
    </row>
    <row r="13" spans="1:9" s="27" customFormat="1" ht="15" x14ac:dyDescent="0.25">
      <c r="A13" s="7"/>
      <c r="B13" s="7" t="s">
        <v>114</v>
      </c>
      <c r="C13" s="7"/>
      <c r="D13" s="7"/>
      <c r="E13" s="7"/>
      <c r="F13" s="7"/>
    </row>
    <row r="14" spans="1:9" s="7" customFormat="1" ht="15" x14ac:dyDescent="0.25">
      <c r="A14" s="27"/>
      <c r="B14" s="27"/>
      <c r="C14" s="27" t="s">
        <v>115</v>
      </c>
      <c r="D14" s="27"/>
      <c r="E14" s="27"/>
      <c r="F14" s="27"/>
      <c r="G14" s="26">
        <f>-'[1]balanço e dre '!F58+'[1]balanço e dre '!H58</f>
        <v>2301013.7199999988</v>
      </c>
      <c r="H14" s="26">
        <v>1866688.2400000002</v>
      </c>
    </row>
    <row r="15" spans="1:9" s="27" customFormat="1" ht="15" x14ac:dyDescent="0.25">
      <c r="A15" s="7"/>
      <c r="B15" s="7" t="s">
        <v>116</v>
      </c>
      <c r="C15" s="7"/>
      <c r="D15" s="7"/>
      <c r="E15" s="7"/>
      <c r="F15" s="7"/>
      <c r="G15" s="25"/>
      <c r="H15" s="25"/>
    </row>
    <row r="16" spans="1:9" s="99" customFormat="1" x14ac:dyDescent="0.2">
      <c r="C16" s="27" t="s">
        <v>117</v>
      </c>
      <c r="D16" s="27"/>
      <c r="E16" s="27"/>
      <c r="F16" s="27"/>
      <c r="G16" s="26">
        <v>0</v>
      </c>
      <c r="H16" s="26">
        <v>0</v>
      </c>
      <c r="I16" s="100"/>
    </row>
    <row r="17" spans="1:13" s="99" customFormat="1" x14ac:dyDescent="0.2">
      <c r="C17" s="27" t="s">
        <v>118</v>
      </c>
      <c r="D17" s="27"/>
      <c r="E17" s="27"/>
      <c r="F17" s="27"/>
      <c r="G17" s="26">
        <f>'[1]balanço e dre '!H33-'[1]balanço e dre '!F33</f>
        <v>130998.56000000006</v>
      </c>
      <c r="H17" s="26">
        <v>131029.56000000006</v>
      </c>
      <c r="K17" s="101"/>
    </row>
    <row r="18" spans="1:13" s="27" customFormat="1" x14ac:dyDescent="0.2">
      <c r="C18" s="27" t="s">
        <v>119</v>
      </c>
      <c r="G18" s="26">
        <v>0</v>
      </c>
      <c r="H18" s="26">
        <v>0</v>
      </c>
      <c r="I18" s="102"/>
      <c r="K18" s="26"/>
    </row>
    <row r="19" spans="1:13" s="7" customFormat="1" ht="15" x14ac:dyDescent="0.25">
      <c r="G19" s="27"/>
      <c r="H19" s="27"/>
      <c r="J19" s="25"/>
      <c r="K19" s="26"/>
    </row>
    <row r="20" spans="1:13" s="27" customFormat="1" ht="15" x14ac:dyDescent="0.25">
      <c r="A20" s="7" t="s">
        <v>120</v>
      </c>
      <c r="B20" s="7"/>
      <c r="C20" s="7"/>
      <c r="D20" s="7"/>
      <c r="E20" s="7"/>
      <c r="F20" s="7"/>
      <c r="G20" s="25">
        <f>SUM(G10:G19)</f>
        <v>5993453.4300000016</v>
      </c>
      <c r="H20" s="25">
        <v>-466309.1300000092</v>
      </c>
    </row>
    <row r="21" spans="1:13" s="7" customFormat="1" ht="15" x14ac:dyDescent="0.25">
      <c r="G21" s="27"/>
      <c r="H21" s="27"/>
    </row>
    <row r="22" spans="1:13" s="7" customFormat="1" ht="15" x14ac:dyDescent="0.25">
      <c r="A22" s="7" t="s">
        <v>121</v>
      </c>
    </row>
    <row r="23" spans="1:13" s="27" customFormat="1" ht="15" x14ac:dyDescent="0.25">
      <c r="A23" s="7"/>
      <c r="B23" s="7"/>
      <c r="C23" s="27" t="s">
        <v>122</v>
      </c>
      <c r="D23" s="7"/>
      <c r="E23" s="7"/>
      <c r="F23" s="7"/>
      <c r="G23" s="26">
        <f>'[1]balanço e dre '!H89-'[1]balanço e dre '!F89</f>
        <v>3505945.3900000043</v>
      </c>
      <c r="H23" s="26">
        <v>3309739.5799999982</v>
      </c>
    </row>
    <row r="24" spans="1:13" s="99" customFormat="1" x14ac:dyDescent="0.2">
      <c r="C24" s="27" t="s">
        <v>33</v>
      </c>
      <c r="D24" s="27"/>
      <c r="E24" s="27"/>
      <c r="F24" s="27"/>
      <c r="G24" s="32">
        <f>'[1]balanço e dre '!F36-'[1]balanço e dre '!H36</f>
        <v>0</v>
      </c>
      <c r="H24" s="32">
        <v>0</v>
      </c>
      <c r="I24" s="100"/>
    </row>
    <row r="25" spans="1:13" s="99" customFormat="1" x14ac:dyDescent="0.2">
      <c r="C25" s="27" t="s">
        <v>123</v>
      </c>
      <c r="D25" s="27"/>
      <c r="E25" s="27"/>
      <c r="F25" s="27"/>
      <c r="G25" s="32">
        <f>'[1]balanço e dre '!F39+'[1]balanço e dre '!F54-'[1]balanço e dre '!H39-'[1]balanço e dre '!H54</f>
        <v>10387946.110000001</v>
      </c>
      <c r="H25" s="32">
        <v>3786110.7799999951</v>
      </c>
      <c r="I25" s="100"/>
    </row>
    <row r="26" spans="1:13" s="27" customFormat="1" x14ac:dyDescent="0.2">
      <c r="C26" s="27" t="s">
        <v>124</v>
      </c>
      <c r="G26" s="32">
        <v>0</v>
      </c>
      <c r="H26" s="32">
        <v>0</v>
      </c>
      <c r="J26" s="102"/>
      <c r="K26" s="102"/>
    </row>
    <row r="27" spans="1:13" s="27" customFormat="1" x14ac:dyDescent="0.2">
      <c r="G27" s="32"/>
      <c r="H27" s="32"/>
      <c r="I27" s="32"/>
      <c r="J27" s="32"/>
    </row>
    <row r="28" spans="1:13" s="7" customFormat="1" ht="15" x14ac:dyDescent="0.25">
      <c r="G28" s="27"/>
      <c r="H28" s="27"/>
      <c r="I28" s="86"/>
    </row>
    <row r="29" spans="1:13" s="7" customFormat="1" ht="15" x14ac:dyDescent="0.25">
      <c r="A29" s="7" t="s">
        <v>125</v>
      </c>
      <c r="G29" s="25">
        <f>SUM(G23:G27)</f>
        <v>13893891.500000006</v>
      </c>
      <c r="H29" s="25">
        <v>7095850.3599999938</v>
      </c>
    </row>
    <row r="30" spans="1:13" s="27" customFormat="1" ht="15" x14ac:dyDescent="0.25">
      <c r="A30" s="7" t="s">
        <v>126</v>
      </c>
      <c r="B30" s="7"/>
      <c r="C30" s="7"/>
      <c r="D30" s="7"/>
      <c r="E30" s="7"/>
      <c r="F30" s="7"/>
      <c r="G30" s="25">
        <f>G20-G29</f>
        <v>-7900438.070000004</v>
      </c>
      <c r="H30" s="25">
        <v>-7562159.490000003</v>
      </c>
      <c r="I30" s="102"/>
      <c r="M30" s="102"/>
    </row>
    <row r="31" spans="1:13" s="27" customFormat="1" ht="15" x14ac:dyDescent="0.25">
      <c r="A31" s="7"/>
      <c r="B31" s="7"/>
      <c r="C31" s="7"/>
      <c r="D31" s="7"/>
      <c r="E31" s="7"/>
      <c r="F31" s="7"/>
      <c r="G31" s="25"/>
      <c r="H31" s="25"/>
      <c r="I31" s="32"/>
      <c r="J31" s="102"/>
    </row>
    <row r="32" spans="1:13" s="7" customFormat="1" ht="15" x14ac:dyDescent="0.25">
      <c r="A32" s="27"/>
      <c r="B32" s="27"/>
      <c r="C32" s="27"/>
      <c r="D32" s="27"/>
      <c r="E32" s="27"/>
      <c r="F32" s="27"/>
      <c r="G32" s="26"/>
      <c r="H32" s="26"/>
    </row>
    <row r="33" spans="1:11" s="7" customFormat="1" ht="15" x14ac:dyDescent="0.25">
      <c r="A33" s="78" t="s">
        <v>127</v>
      </c>
      <c r="B33" s="78"/>
      <c r="C33" s="78"/>
      <c r="D33" s="78"/>
      <c r="E33" s="78"/>
      <c r="F33" s="78"/>
      <c r="G33" s="78"/>
      <c r="H33" s="78"/>
      <c r="I33" s="20"/>
    </row>
    <row r="34" spans="1:11" s="27" customFormat="1" ht="15" x14ac:dyDescent="0.25">
      <c r="A34" s="7"/>
      <c r="B34" s="7"/>
      <c r="C34" s="7"/>
      <c r="D34" s="7"/>
      <c r="E34" s="7"/>
      <c r="F34" s="7"/>
      <c r="G34" s="25"/>
      <c r="H34" s="25"/>
      <c r="J34" s="32"/>
    </row>
    <row r="35" spans="1:11" s="27" customFormat="1" ht="15" x14ac:dyDescent="0.25">
      <c r="E35" s="4"/>
      <c r="F35" s="4">
        <v>2025</v>
      </c>
      <c r="G35" s="4">
        <v>2024</v>
      </c>
      <c r="H35" s="31" t="s">
        <v>128</v>
      </c>
      <c r="I35" s="102"/>
      <c r="J35" s="32"/>
    </row>
    <row r="36" spans="1:11" s="27" customFormat="1" x14ac:dyDescent="0.2">
      <c r="C36" s="27" t="s">
        <v>129</v>
      </c>
      <c r="E36" s="26"/>
      <c r="F36" s="26">
        <f>'[1]balanço e dre '!F7</f>
        <v>12045550.209999999</v>
      </c>
      <c r="G36" s="26">
        <v>19870204.609999999</v>
      </c>
      <c r="H36" s="26">
        <f>F36-G36</f>
        <v>-7824654.4000000004</v>
      </c>
      <c r="J36" s="32"/>
    </row>
    <row r="37" spans="1:11" s="7" customFormat="1" ht="15" x14ac:dyDescent="0.25">
      <c r="A37" s="27"/>
      <c r="B37" s="27"/>
      <c r="C37" s="27" t="s">
        <v>130</v>
      </c>
      <c r="D37" s="27"/>
      <c r="E37" s="26"/>
      <c r="F37" s="26">
        <f>'[1]balanço e dre '!F76</f>
        <v>32543823.919999998</v>
      </c>
      <c r="G37" s="26">
        <v>32468040.25</v>
      </c>
      <c r="H37" s="26">
        <f>F37-G37</f>
        <v>75783.669999998063</v>
      </c>
      <c r="I37" s="20"/>
      <c r="K37" s="86"/>
    </row>
    <row r="38" spans="1:11" s="7" customFormat="1" ht="15" x14ac:dyDescent="0.25">
      <c r="C38" s="7" t="s">
        <v>131</v>
      </c>
      <c r="E38" s="25"/>
      <c r="F38" s="25">
        <f>F36-F37</f>
        <v>-20498273.710000001</v>
      </c>
      <c r="G38" s="25">
        <f>G36-G37</f>
        <v>-12597835.640000001</v>
      </c>
      <c r="H38" s="25">
        <f>F38-G38</f>
        <v>-7900438.0700000003</v>
      </c>
      <c r="I38" s="86"/>
      <c r="J38" s="20"/>
    </row>
    <row r="39" spans="1:11" s="27" customFormat="1" ht="15" x14ac:dyDescent="0.25">
      <c r="A39" s="7"/>
      <c r="B39" s="7"/>
      <c r="C39" s="7"/>
      <c r="D39" s="7"/>
      <c r="E39" s="25"/>
      <c r="F39" s="25"/>
      <c r="G39" s="25"/>
      <c r="H39" s="25"/>
    </row>
    <row r="40" spans="1:11" s="27" customFormat="1" ht="15" x14ac:dyDescent="0.25">
      <c r="E40" s="4"/>
      <c r="F40" s="4">
        <v>2024</v>
      </c>
      <c r="G40" s="4">
        <v>2023</v>
      </c>
      <c r="H40" s="31" t="s">
        <v>128</v>
      </c>
      <c r="I40" s="102"/>
    </row>
    <row r="41" spans="1:11" s="27" customFormat="1" x14ac:dyDescent="0.2">
      <c r="C41" s="27" t="s">
        <v>129</v>
      </c>
      <c r="E41" s="26"/>
      <c r="F41" s="26">
        <v>19870204.609999999</v>
      </c>
      <c r="G41" s="26">
        <v>15269416.91</v>
      </c>
      <c r="H41" s="26">
        <f>F41-G41</f>
        <v>4600787.6999999993</v>
      </c>
    </row>
    <row r="42" spans="1:11" s="7" customFormat="1" ht="15" x14ac:dyDescent="0.25">
      <c r="A42" s="27"/>
      <c r="B42" s="27"/>
      <c r="C42" s="27" t="s">
        <v>130</v>
      </c>
      <c r="D42" s="27"/>
      <c r="E42" s="26"/>
      <c r="F42" s="26">
        <v>32468040.25</v>
      </c>
      <c r="G42" s="26">
        <v>20305093.060000002</v>
      </c>
      <c r="H42" s="26">
        <f>F42-G42</f>
        <v>12162947.189999998</v>
      </c>
    </row>
    <row r="43" spans="1:11" ht="15" x14ac:dyDescent="0.25">
      <c r="A43" s="7"/>
      <c r="B43" s="7"/>
      <c r="C43" s="7" t="s">
        <v>131</v>
      </c>
      <c r="D43" s="7"/>
      <c r="E43" s="25"/>
      <c r="F43" s="25">
        <v>-12597835.640000001</v>
      </c>
      <c r="G43" s="25">
        <v>-5035676.1500000022</v>
      </c>
      <c r="H43" s="25">
        <f>F43-G43</f>
        <v>-7562159.4899999984</v>
      </c>
      <c r="I43" s="87"/>
    </row>
    <row r="44" spans="1:11" x14ac:dyDescent="0.2">
      <c r="G44" s="13"/>
      <c r="H44" s="13"/>
    </row>
    <row r="45" spans="1:11" x14ac:dyDescent="0.2">
      <c r="G45" s="13"/>
      <c r="H45" s="13"/>
    </row>
    <row r="46" spans="1:11" x14ac:dyDescent="0.2">
      <c r="G46" s="13"/>
      <c r="H46" s="13"/>
    </row>
    <row r="47" spans="1:11" ht="12.75" x14ac:dyDescent="0.2">
      <c r="A47" s="75" t="str">
        <f>'[1]balanço e dre '!A63:I63</f>
        <v>Carazinho, 31 de dezembro de 2025</v>
      </c>
      <c r="B47" s="75"/>
      <c r="C47" s="75"/>
      <c r="D47" s="75"/>
      <c r="E47" s="75"/>
      <c r="F47" s="75"/>
      <c r="G47" s="75"/>
      <c r="H47" s="75"/>
    </row>
    <row r="50" spans="2:8" x14ac:dyDescent="0.2">
      <c r="B50" s="2"/>
      <c r="C50" s="2" t="s">
        <v>191</v>
      </c>
      <c r="H50" s="2" t="s">
        <v>55</v>
      </c>
    </row>
    <row r="51" spans="2:8" x14ac:dyDescent="0.2">
      <c r="B51" s="2"/>
      <c r="C51" s="2" t="s">
        <v>192</v>
      </c>
      <c r="H51" s="2" t="s">
        <v>56</v>
      </c>
    </row>
    <row r="52" spans="2:8" x14ac:dyDescent="0.2">
      <c r="B52" s="24"/>
      <c r="C52" s="24" t="s">
        <v>193</v>
      </c>
      <c r="H52" s="2" t="s">
        <v>57</v>
      </c>
    </row>
  </sheetData>
  <mergeCells count="6">
    <mergeCell ref="A47:H47"/>
    <mergeCell ref="A1:H1"/>
    <mergeCell ref="A2:H2"/>
    <mergeCell ref="A4:H4"/>
    <mergeCell ref="A5:H5"/>
    <mergeCell ref="A33:H33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FE4B7-B8C5-46FF-A087-9F05AC399C09}">
  <dimension ref="A1:AO68"/>
  <sheetViews>
    <sheetView workbookViewId="0">
      <selection sqref="A1:XFD1048576"/>
    </sheetView>
  </sheetViews>
  <sheetFormatPr defaultColWidth="9.140625" defaultRowHeight="12" x14ac:dyDescent="0.2"/>
  <cols>
    <col min="1" max="1" width="38.5703125" style="33" bestFit="1" customWidth="1"/>
    <col min="2" max="2" width="12.42578125" style="34" bestFit="1" customWidth="1"/>
    <col min="3" max="3" width="12.140625" style="34" customWidth="1"/>
    <col min="4" max="6" width="11.28515625" style="34" bestFit="1" customWidth="1"/>
    <col min="7" max="7" width="10.5703125" style="34" bestFit="1" customWidth="1"/>
    <col min="8" max="8" width="12.140625" style="33" customWidth="1"/>
    <col min="9" max="9" width="10.5703125" style="33" bestFit="1" customWidth="1"/>
    <col min="10" max="10" width="11.7109375" style="33" bestFit="1" customWidth="1"/>
    <col min="11" max="11" width="11.7109375" style="45" bestFit="1" customWidth="1"/>
    <col min="12" max="13" width="11.28515625" style="45" bestFit="1" customWidth="1"/>
    <col min="14" max="14" width="11.28515625" style="33" bestFit="1" customWidth="1"/>
    <col min="15" max="15" width="13.140625" style="33" bestFit="1" customWidth="1"/>
    <col min="16" max="256" width="9.140625" style="33"/>
    <col min="257" max="257" width="38.5703125" style="33" bestFit="1" customWidth="1"/>
    <col min="258" max="258" width="12.42578125" style="33" bestFit="1" customWidth="1"/>
    <col min="259" max="259" width="12.140625" style="33" customWidth="1"/>
    <col min="260" max="262" width="11.28515625" style="33" bestFit="1" customWidth="1"/>
    <col min="263" max="263" width="10.5703125" style="33" bestFit="1" customWidth="1"/>
    <col min="264" max="264" width="12.140625" style="33" customWidth="1"/>
    <col min="265" max="265" width="10.5703125" style="33" bestFit="1" customWidth="1"/>
    <col min="266" max="267" width="11.7109375" style="33" bestFit="1" customWidth="1"/>
    <col min="268" max="270" width="11.28515625" style="33" bestFit="1" customWidth="1"/>
    <col min="271" max="271" width="13.140625" style="33" bestFit="1" customWidth="1"/>
    <col min="272" max="512" width="9.140625" style="33"/>
    <col min="513" max="513" width="38.5703125" style="33" bestFit="1" customWidth="1"/>
    <col min="514" max="514" width="12.42578125" style="33" bestFit="1" customWidth="1"/>
    <col min="515" max="515" width="12.140625" style="33" customWidth="1"/>
    <col min="516" max="518" width="11.28515625" style="33" bestFit="1" customWidth="1"/>
    <col min="519" max="519" width="10.5703125" style="33" bestFit="1" customWidth="1"/>
    <col min="520" max="520" width="12.140625" style="33" customWidth="1"/>
    <col min="521" max="521" width="10.5703125" style="33" bestFit="1" customWidth="1"/>
    <col min="522" max="523" width="11.7109375" style="33" bestFit="1" customWidth="1"/>
    <col min="524" max="526" width="11.28515625" style="33" bestFit="1" customWidth="1"/>
    <col min="527" max="527" width="13.140625" style="33" bestFit="1" customWidth="1"/>
    <col min="528" max="768" width="9.140625" style="33"/>
    <col min="769" max="769" width="38.5703125" style="33" bestFit="1" customWidth="1"/>
    <col min="770" max="770" width="12.42578125" style="33" bestFit="1" customWidth="1"/>
    <col min="771" max="771" width="12.140625" style="33" customWidth="1"/>
    <col min="772" max="774" width="11.28515625" style="33" bestFit="1" customWidth="1"/>
    <col min="775" max="775" width="10.5703125" style="33" bestFit="1" customWidth="1"/>
    <col min="776" max="776" width="12.140625" style="33" customWidth="1"/>
    <col min="777" max="777" width="10.5703125" style="33" bestFit="1" customWidth="1"/>
    <col min="778" max="779" width="11.7109375" style="33" bestFit="1" customWidth="1"/>
    <col min="780" max="782" width="11.28515625" style="33" bestFit="1" customWidth="1"/>
    <col min="783" max="783" width="13.140625" style="33" bestFit="1" customWidth="1"/>
    <col min="784" max="1024" width="9.140625" style="33"/>
    <col min="1025" max="1025" width="38.5703125" style="33" bestFit="1" customWidth="1"/>
    <col min="1026" max="1026" width="12.42578125" style="33" bestFit="1" customWidth="1"/>
    <col min="1027" max="1027" width="12.140625" style="33" customWidth="1"/>
    <col min="1028" max="1030" width="11.28515625" style="33" bestFit="1" customWidth="1"/>
    <col min="1031" max="1031" width="10.5703125" style="33" bestFit="1" customWidth="1"/>
    <col min="1032" max="1032" width="12.140625" style="33" customWidth="1"/>
    <col min="1033" max="1033" width="10.5703125" style="33" bestFit="1" customWidth="1"/>
    <col min="1034" max="1035" width="11.7109375" style="33" bestFit="1" customWidth="1"/>
    <col min="1036" max="1038" width="11.28515625" style="33" bestFit="1" customWidth="1"/>
    <col min="1039" max="1039" width="13.140625" style="33" bestFit="1" customWidth="1"/>
    <col min="1040" max="1280" width="9.140625" style="33"/>
    <col min="1281" max="1281" width="38.5703125" style="33" bestFit="1" customWidth="1"/>
    <col min="1282" max="1282" width="12.42578125" style="33" bestFit="1" customWidth="1"/>
    <col min="1283" max="1283" width="12.140625" style="33" customWidth="1"/>
    <col min="1284" max="1286" width="11.28515625" style="33" bestFit="1" customWidth="1"/>
    <col min="1287" max="1287" width="10.5703125" style="33" bestFit="1" customWidth="1"/>
    <col min="1288" max="1288" width="12.140625" style="33" customWidth="1"/>
    <col min="1289" max="1289" width="10.5703125" style="33" bestFit="1" customWidth="1"/>
    <col min="1290" max="1291" width="11.7109375" style="33" bestFit="1" customWidth="1"/>
    <col min="1292" max="1294" width="11.28515625" style="33" bestFit="1" customWidth="1"/>
    <col min="1295" max="1295" width="13.140625" style="33" bestFit="1" customWidth="1"/>
    <col min="1296" max="1536" width="9.140625" style="33"/>
    <col min="1537" max="1537" width="38.5703125" style="33" bestFit="1" customWidth="1"/>
    <col min="1538" max="1538" width="12.42578125" style="33" bestFit="1" customWidth="1"/>
    <col min="1539" max="1539" width="12.140625" style="33" customWidth="1"/>
    <col min="1540" max="1542" width="11.28515625" style="33" bestFit="1" customWidth="1"/>
    <col min="1543" max="1543" width="10.5703125" style="33" bestFit="1" customWidth="1"/>
    <col min="1544" max="1544" width="12.140625" style="33" customWidth="1"/>
    <col min="1545" max="1545" width="10.5703125" style="33" bestFit="1" customWidth="1"/>
    <col min="1546" max="1547" width="11.7109375" style="33" bestFit="1" customWidth="1"/>
    <col min="1548" max="1550" width="11.28515625" style="33" bestFit="1" customWidth="1"/>
    <col min="1551" max="1551" width="13.140625" style="33" bestFit="1" customWidth="1"/>
    <col min="1552" max="1792" width="9.140625" style="33"/>
    <col min="1793" max="1793" width="38.5703125" style="33" bestFit="1" customWidth="1"/>
    <col min="1794" max="1794" width="12.42578125" style="33" bestFit="1" customWidth="1"/>
    <col min="1795" max="1795" width="12.140625" style="33" customWidth="1"/>
    <col min="1796" max="1798" width="11.28515625" style="33" bestFit="1" customWidth="1"/>
    <col min="1799" max="1799" width="10.5703125" style="33" bestFit="1" customWidth="1"/>
    <col min="1800" max="1800" width="12.140625" style="33" customWidth="1"/>
    <col min="1801" max="1801" width="10.5703125" style="33" bestFit="1" customWidth="1"/>
    <col min="1802" max="1803" width="11.7109375" style="33" bestFit="1" customWidth="1"/>
    <col min="1804" max="1806" width="11.28515625" style="33" bestFit="1" customWidth="1"/>
    <col min="1807" max="1807" width="13.140625" style="33" bestFit="1" customWidth="1"/>
    <col min="1808" max="2048" width="9.140625" style="33"/>
    <col min="2049" max="2049" width="38.5703125" style="33" bestFit="1" customWidth="1"/>
    <col min="2050" max="2050" width="12.42578125" style="33" bestFit="1" customWidth="1"/>
    <col min="2051" max="2051" width="12.140625" style="33" customWidth="1"/>
    <col min="2052" max="2054" width="11.28515625" style="33" bestFit="1" customWidth="1"/>
    <col min="2055" max="2055" width="10.5703125" style="33" bestFit="1" customWidth="1"/>
    <col min="2056" max="2056" width="12.140625" style="33" customWidth="1"/>
    <col min="2057" max="2057" width="10.5703125" style="33" bestFit="1" customWidth="1"/>
    <col min="2058" max="2059" width="11.7109375" style="33" bestFit="1" customWidth="1"/>
    <col min="2060" max="2062" width="11.28515625" style="33" bestFit="1" customWidth="1"/>
    <col min="2063" max="2063" width="13.140625" style="33" bestFit="1" customWidth="1"/>
    <col min="2064" max="2304" width="9.140625" style="33"/>
    <col min="2305" max="2305" width="38.5703125" style="33" bestFit="1" customWidth="1"/>
    <col min="2306" max="2306" width="12.42578125" style="33" bestFit="1" customWidth="1"/>
    <col min="2307" max="2307" width="12.140625" style="33" customWidth="1"/>
    <col min="2308" max="2310" width="11.28515625" style="33" bestFit="1" customWidth="1"/>
    <col min="2311" max="2311" width="10.5703125" style="33" bestFit="1" customWidth="1"/>
    <col min="2312" max="2312" width="12.140625" style="33" customWidth="1"/>
    <col min="2313" max="2313" width="10.5703125" style="33" bestFit="1" customWidth="1"/>
    <col min="2314" max="2315" width="11.7109375" style="33" bestFit="1" customWidth="1"/>
    <col min="2316" max="2318" width="11.28515625" style="33" bestFit="1" customWidth="1"/>
    <col min="2319" max="2319" width="13.140625" style="33" bestFit="1" customWidth="1"/>
    <col min="2320" max="2560" width="9.140625" style="33"/>
    <col min="2561" max="2561" width="38.5703125" style="33" bestFit="1" customWidth="1"/>
    <col min="2562" max="2562" width="12.42578125" style="33" bestFit="1" customWidth="1"/>
    <col min="2563" max="2563" width="12.140625" style="33" customWidth="1"/>
    <col min="2564" max="2566" width="11.28515625" style="33" bestFit="1" customWidth="1"/>
    <col min="2567" max="2567" width="10.5703125" style="33" bestFit="1" customWidth="1"/>
    <col min="2568" max="2568" width="12.140625" style="33" customWidth="1"/>
    <col min="2569" max="2569" width="10.5703125" style="33" bestFit="1" customWidth="1"/>
    <col min="2570" max="2571" width="11.7109375" style="33" bestFit="1" customWidth="1"/>
    <col min="2572" max="2574" width="11.28515625" style="33" bestFit="1" customWidth="1"/>
    <col min="2575" max="2575" width="13.140625" style="33" bestFit="1" customWidth="1"/>
    <col min="2576" max="2816" width="9.140625" style="33"/>
    <col min="2817" max="2817" width="38.5703125" style="33" bestFit="1" customWidth="1"/>
    <col min="2818" max="2818" width="12.42578125" style="33" bestFit="1" customWidth="1"/>
    <col min="2819" max="2819" width="12.140625" style="33" customWidth="1"/>
    <col min="2820" max="2822" width="11.28515625" style="33" bestFit="1" customWidth="1"/>
    <col min="2823" max="2823" width="10.5703125" style="33" bestFit="1" customWidth="1"/>
    <col min="2824" max="2824" width="12.140625" style="33" customWidth="1"/>
    <col min="2825" max="2825" width="10.5703125" style="33" bestFit="1" customWidth="1"/>
    <col min="2826" max="2827" width="11.7109375" style="33" bestFit="1" customWidth="1"/>
    <col min="2828" max="2830" width="11.28515625" style="33" bestFit="1" customWidth="1"/>
    <col min="2831" max="2831" width="13.140625" style="33" bestFit="1" customWidth="1"/>
    <col min="2832" max="3072" width="9.140625" style="33"/>
    <col min="3073" max="3073" width="38.5703125" style="33" bestFit="1" customWidth="1"/>
    <col min="3074" max="3074" width="12.42578125" style="33" bestFit="1" customWidth="1"/>
    <col min="3075" max="3075" width="12.140625" style="33" customWidth="1"/>
    <col min="3076" max="3078" width="11.28515625" style="33" bestFit="1" customWidth="1"/>
    <col min="3079" max="3079" width="10.5703125" style="33" bestFit="1" customWidth="1"/>
    <col min="3080" max="3080" width="12.140625" style="33" customWidth="1"/>
    <col min="3081" max="3081" width="10.5703125" style="33" bestFit="1" customWidth="1"/>
    <col min="3082" max="3083" width="11.7109375" style="33" bestFit="1" customWidth="1"/>
    <col min="3084" max="3086" width="11.28515625" style="33" bestFit="1" customWidth="1"/>
    <col min="3087" max="3087" width="13.140625" style="33" bestFit="1" customWidth="1"/>
    <col min="3088" max="3328" width="9.140625" style="33"/>
    <col min="3329" max="3329" width="38.5703125" style="33" bestFit="1" customWidth="1"/>
    <col min="3330" max="3330" width="12.42578125" style="33" bestFit="1" customWidth="1"/>
    <col min="3331" max="3331" width="12.140625" style="33" customWidth="1"/>
    <col min="3332" max="3334" width="11.28515625" style="33" bestFit="1" customWidth="1"/>
    <col min="3335" max="3335" width="10.5703125" style="33" bestFit="1" customWidth="1"/>
    <col min="3336" max="3336" width="12.140625" style="33" customWidth="1"/>
    <col min="3337" max="3337" width="10.5703125" style="33" bestFit="1" customWidth="1"/>
    <col min="3338" max="3339" width="11.7109375" style="33" bestFit="1" customWidth="1"/>
    <col min="3340" max="3342" width="11.28515625" style="33" bestFit="1" customWidth="1"/>
    <col min="3343" max="3343" width="13.140625" style="33" bestFit="1" customWidth="1"/>
    <col min="3344" max="3584" width="9.140625" style="33"/>
    <col min="3585" max="3585" width="38.5703125" style="33" bestFit="1" customWidth="1"/>
    <col min="3586" max="3586" width="12.42578125" style="33" bestFit="1" customWidth="1"/>
    <col min="3587" max="3587" width="12.140625" style="33" customWidth="1"/>
    <col min="3588" max="3590" width="11.28515625" style="33" bestFit="1" customWidth="1"/>
    <col min="3591" max="3591" width="10.5703125" style="33" bestFit="1" customWidth="1"/>
    <col min="3592" max="3592" width="12.140625" style="33" customWidth="1"/>
    <col min="3593" max="3593" width="10.5703125" style="33" bestFit="1" customWidth="1"/>
    <col min="3594" max="3595" width="11.7109375" style="33" bestFit="1" customWidth="1"/>
    <col min="3596" max="3598" width="11.28515625" style="33" bestFit="1" customWidth="1"/>
    <col min="3599" max="3599" width="13.140625" style="33" bestFit="1" customWidth="1"/>
    <col min="3600" max="3840" width="9.140625" style="33"/>
    <col min="3841" max="3841" width="38.5703125" style="33" bestFit="1" customWidth="1"/>
    <col min="3842" max="3842" width="12.42578125" style="33" bestFit="1" customWidth="1"/>
    <col min="3843" max="3843" width="12.140625" style="33" customWidth="1"/>
    <col min="3844" max="3846" width="11.28515625" style="33" bestFit="1" customWidth="1"/>
    <col min="3847" max="3847" width="10.5703125" style="33" bestFit="1" customWidth="1"/>
    <col min="3848" max="3848" width="12.140625" style="33" customWidth="1"/>
    <col min="3849" max="3849" width="10.5703125" style="33" bestFit="1" customWidth="1"/>
    <col min="3850" max="3851" width="11.7109375" style="33" bestFit="1" customWidth="1"/>
    <col min="3852" max="3854" width="11.28515625" style="33" bestFit="1" customWidth="1"/>
    <col min="3855" max="3855" width="13.140625" style="33" bestFit="1" customWidth="1"/>
    <col min="3856" max="4096" width="9.140625" style="33"/>
    <col min="4097" max="4097" width="38.5703125" style="33" bestFit="1" customWidth="1"/>
    <col min="4098" max="4098" width="12.42578125" style="33" bestFit="1" customWidth="1"/>
    <col min="4099" max="4099" width="12.140625" style="33" customWidth="1"/>
    <col min="4100" max="4102" width="11.28515625" style="33" bestFit="1" customWidth="1"/>
    <col min="4103" max="4103" width="10.5703125" style="33" bestFit="1" customWidth="1"/>
    <col min="4104" max="4104" width="12.140625" style="33" customWidth="1"/>
    <col min="4105" max="4105" width="10.5703125" style="33" bestFit="1" customWidth="1"/>
    <col min="4106" max="4107" width="11.7109375" style="33" bestFit="1" customWidth="1"/>
    <col min="4108" max="4110" width="11.28515625" style="33" bestFit="1" customWidth="1"/>
    <col min="4111" max="4111" width="13.140625" style="33" bestFit="1" customWidth="1"/>
    <col min="4112" max="4352" width="9.140625" style="33"/>
    <col min="4353" max="4353" width="38.5703125" style="33" bestFit="1" customWidth="1"/>
    <col min="4354" max="4354" width="12.42578125" style="33" bestFit="1" customWidth="1"/>
    <col min="4355" max="4355" width="12.140625" style="33" customWidth="1"/>
    <col min="4356" max="4358" width="11.28515625" style="33" bestFit="1" customWidth="1"/>
    <col min="4359" max="4359" width="10.5703125" style="33" bestFit="1" customWidth="1"/>
    <col min="4360" max="4360" width="12.140625" style="33" customWidth="1"/>
    <col min="4361" max="4361" width="10.5703125" style="33" bestFit="1" customWidth="1"/>
    <col min="4362" max="4363" width="11.7109375" style="33" bestFit="1" customWidth="1"/>
    <col min="4364" max="4366" width="11.28515625" style="33" bestFit="1" customWidth="1"/>
    <col min="4367" max="4367" width="13.140625" style="33" bestFit="1" customWidth="1"/>
    <col min="4368" max="4608" width="9.140625" style="33"/>
    <col min="4609" max="4609" width="38.5703125" style="33" bestFit="1" customWidth="1"/>
    <col min="4610" max="4610" width="12.42578125" style="33" bestFit="1" customWidth="1"/>
    <col min="4611" max="4611" width="12.140625" style="33" customWidth="1"/>
    <col min="4612" max="4614" width="11.28515625" style="33" bestFit="1" customWidth="1"/>
    <col min="4615" max="4615" width="10.5703125" style="33" bestFit="1" customWidth="1"/>
    <col min="4616" max="4616" width="12.140625" style="33" customWidth="1"/>
    <col min="4617" max="4617" width="10.5703125" style="33" bestFit="1" customWidth="1"/>
    <col min="4618" max="4619" width="11.7109375" style="33" bestFit="1" customWidth="1"/>
    <col min="4620" max="4622" width="11.28515625" style="33" bestFit="1" customWidth="1"/>
    <col min="4623" max="4623" width="13.140625" style="33" bestFit="1" customWidth="1"/>
    <col min="4624" max="4864" width="9.140625" style="33"/>
    <col min="4865" max="4865" width="38.5703125" style="33" bestFit="1" customWidth="1"/>
    <col min="4866" max="4866" width="12.42578125" style="33" bestFit="1" customWidth="1"/>
    <col min="4867" max="4867" width="12.140625" style="33" customWidth="1"/>
    <col min="4868" max="4870" width="11.28515625" style="33" bestFit="1" customWidth="1"/>
    <col min="4871" max="4871" width="10.5703125" style="33" bestFit="1" customWidth="1"/>
    <col min="4872" max="4872" width="12.140625" style="33" customWidth="1"/>
    <col min="4873" max="4873" width="10.5703125" style="33" bestFit="1" customWidth="1"/>
    <col min="4874" max="4875" width="11.7109375" style="33" bestFit="1" customWidth="1"/>
    <col min="4876" max="4878" width="11.28515625" style="33" bestFit="1" customWidth="1"/>
    <col min="4879" max="4879" width="13.140625" style="33" bestFit="1" customWidth="1"/>
    <col min="4880" max="5120" width="9.140625" style="33"/>
    <col min="5121" max="5121" width="38.5703125" style="33" bestFit="1" customWidth="1"/>
    <col min="5122" max="5122" width="12.42578125" style="33" bestFit="1" customWidth="1"/>
    <col min="5123" max="5123" width="12.140625" style="33" customWidth="1"/>
    <col min="5124" max="5126" width="11.28515625" style="33" bestFit="1" customWidth="1"/>
    <col min="5127" max="5127" width="10.5703125" style="33" bestFit="1" customWidth="1"/>
    <col min="5128" max="5128" width="12.140625" style="33" customWidth="1"/>
    <col min="5129" max="5129" width="10.5703125" style="33" bestFit="1" customWidth="1"/>
    <col min="5130" max="5131" width="11.7109375" style="33" bestFit="1" customWidth="1"/>
    <col min="5132" max="5134" width="11.28515625" style="33" bestFit="1" customWidth="1"/>
    <col min="5135" max="5135" width="13.140625" style="33" bestFit="1" customWidth="1"/>
    <col min="5136" max="5376" width="9.140625" style="33"/>
    <col min="5377" max="5377" width="38.5703125" style="33" bestFit="1" customWidth="1"/>
    <col min="5378" max="5378" width="12.42578125" style="33" bestFit="1" customWidth="1"/>
    <col min="5379" max="5379" width="12.140625" style="33" customWidth="1"/>
    <col min="5380" max="5382" width="11.28515625" style="33" bestFit="1" customWidth="1"/>
    <col min="5383" max="5383" width="10.5703125" style="33" bestFit="1" customWidth="1"/>
    <col min="5384" max="5384" width="12.140625" style="33" customWidth="1"/>
    <col min="5385" max="5385" width="10.5703125" style="33" bestFit="1" customWidth="1"/>
    <col min="5386" max="5387" width="11.7109375" style="33" bestFit="1" customWidth="1"/>
    <col min="5388" max="5390" width="11.28515625" style="33" bestFit="1" customWidth="1"/>
    <col min="5391" max="5391" width="13.140625" style="33" bestFit="1" customWidth="1"/>
    <col min="5392" max="5632" width="9.140625" style="33"/>
    <col min="5633" max="5633" width="38.5703125" style="33" bestFit="1" customWidth="1"/>
    <col min="5634" max="5634" width="12.42578125" style="33" bestFit="1" customWidth="1"/>
    <col min="5635" max="5635" width="12.140625" style="33" customWidth="1"/>
    <col min="5636" max="5638" width="11.28515625" style="33" bestFit="1" customWidth="1"/>
    <col min="5639" max="5639" width="10.5703125" style="33" bestFit="1" customWidth="1"/>
    <col min="5640" max="5640" width="12.140625" style="33" customWidth="1"/>
    <col min="5641" max="5641" width="10.5703125" style="33" bestFit="1" customWidth="1"/>
    <col min="5642" max="5643" width="11.7109375" style="33" bestFit="1" customWidth="1"/>
    <col min="5644" max="5646" width="11.28515625" style="33" bestFit="1" customWidth="1"/>
    <col min="5647" max="5647" width="13.140625" style="33" bestFit="1" customWidth="1"/>
    <col min="5648" max="5888" width="9.140625" style="33"/>
    <col min="5889" max="5889" width="38.5703125" style="33" bestFit="1" customWidth="1"/>
    <col min="5890" max="5890" width="12.42578125" style="33" bestFit="1" customWidth="1"/>
    <col min="5891" max="5891" width="12.140625" style="33" customWidth="1"/>
    <col min="5892" max="5894" width="11.28515625" style="33" bestFit="1" customWidth="1"/>
    <col min="5895" max="5895" width="10.5703125" style="33" bestFit="1" customWidth="1"/>
    <col min="5896" max="5896" width="12.140625" style="33" customWidth="1"/>
    <col min="5897" max="5897" width="10.5703125" style="33" bestFit="1" customWidth="1"/>
    <col min="5898" max="5899" width="11.7109375" style="33" bestFit="1" customWidth="1"/>
    <col min="5900" max="5902" width="11.28515625" style="33" bestFit="1" customWidth="1"/>
    <col min="5903" max="5903" width="13.140625" style="33" bestFit="1" customWidth="1"/>
    <col min="5904" max="6144" width="9.140625" style="33"/>
    <col min="6145" max="6145" width="38.5703125" style="33" bestFit="1" customWidth="1"/>
    <col min="6146" max="6146" width="12.42578125" style="33" bestFit="1" customWidth="1"/>
    <col min="6147" max="6147" width="12.140625" style="33" customWidth="1"/>
    <col min="6148" max="6150" width="11.28515625" style="33" bestFit="1" customWidth="1"/>
    <col min="6151" max="6151" width="10.5703125" style="33" bestFit="1" customWidth="1"/>
    <col min="6152" max="6152" width="12.140625" style="33" customWidth="1"/>
    <col min="6153" max="6153" width="10.5703125" style="33" bestFit="1" customWidth="1"/>
    <col min="6154" max="6155" width="11.7109375" style="33" bestFit="1" customWidth="1"/>
    <col min="6156" max="6158" width="11.28515625" style="33" bestFit="1" customWidth="1"/>
    <col min="6159" max="6159" width="13.140625" style="33" bestFit="1" customWidth="1"/>
    <col min="6160" max="6400" width="9.140625" style="33"/>
    <col min="6401" max="6401" width="38.5703125" style="33" bestFit="1" customWidth="1"/>
    <col min="6402" max="6402" width="12.42578125" style="33" bestFit="1" customWidth="1"/>
    <col min="6403" max="6403" width="12.140625" style="33" customWidth="1"/>
    <col min="6404" max="6406" width="11.28515625" style="33" bestFit="1" customWidth="1"/>
    <col min="6407" max="6407" width="10.5703125" style="33" bestFit="1" customWidth="1"/>
    <col min="6408" max="6408" width="12.140625" style="33" customWidth="1"/>
    <col min="6409" max="6409" width="10.5703125" style="33" bestFit="1" customWidth="1"/>
    <col min="6410" max="6411" width="11.7109375" style="33" bestFit="1" customWidth="1"/>
    <col min="6412" max="6414" width="11.28515625" style="33" bestFit="1" customWidth="1"/>
    <col min="6415" max="6415" width="13.140625" style="33" bestFit="1" customWidth="1"/>
    <col min="6416" max="6656" width="9.140625" style="33"/>
    <col min="6657" max="6657" width="38.5703125" style="33" bestFit="1" customWidth="1"/>
    <col min="6658" max="6658" width="12.42578125" style="33" bestFit="1" customWidth="1"/>
    <col min="6659" max="6659" width="12.140625" style="33" customWidth="1"/>
    <col min="6660" max="6662" width="11.28515625" style="33" bestFit="1" customWidth="1"/>
    <col min="6663" max="6663" width="10.5703125" style="33" bestFit="1" customWidth="1"/>
    <col min="6664" max="6664" width="12.140625" style="33" customWidth="1"/>
    <col min="6665" max="6665" width="10.5703125" style="33" bestFit="1" customWidth="1"/>
    <col min="6666" max="6667" width="11.7109375" style="33" bestFit="1" customWidth="1"/>
    <col min="6668" max="6670" width="11.28515625" style="33" bestFit="1" customWidth="1"/>
    <col min="6671" max="6671" width="13.140625" style="33" bestFit="1" customWidth="1"/>
    <col min="6672" max="6912" width="9.140625" style="33"/>
    <col min="6913" max="6913" width="38.5703125" style="33" bestFit="1" customWidth="1"/>
    <col min="6914" max="6914" width="12.42578125" style="33" bestFit="1" customWidth="1"/>
    <col min="6915" max="6915" width="12.140625" style="33" customWidth="1"/>
    <col min="6916" max="6918" width="11.28515625" style="33" bestFit="1" customWidth="1"/>
    <col min="6919" max="6919" width="10.5703125" style="33" bestFit="1" customWidth="1"/>
    <col min="6920" max="6920" width="12.140625" style="33" customWidth="1"/>
    <col min="6921" max="6921" width="10.5703125" style="33" bestFit="1" customWidth="1"/>
    <col min="6922" max="6923" width="11.7109375" style="33" bestFit="1" customWidth="1"/>
    <col min="6924" max="6926" width="11.28515625" style="33" bestFit="1" customWidth="1"/>
    <col min="6927" max="6927" width="13.140625" style="33" bestFit="1" customWidth="1"/>
    <col min="6928" max="7168" width="9.140625" style="33"/>
    <col min="7169" max="7169" width="38.5703125" style="33" bestFit="1" customWidth="1"/>
    <col min="7170" max="7170" width="12.42578125" style="33" bestFit="1" customWidth="1"/>
    <col min="7171" max="7171" width="12.140625" style="33" customWidth="1"/>
    <col min="7172" max="7174" width="11.28515625" style="33" bestFit="1" customWidth="1"/>
    <col min="7175" max="7175" width="10.5703125" style="33" bestFit="1" customWidth="1"/>
    <col min="7176" max="7176" width="12.140625" style="33" customWidth="1"/>
    <col min="7177" max="7177" width="10.5703125" style="33" bestFit="1" customWidth="1"/>
    <col min="7178" max="7179" width="11.7109375" style="33" bestFit="1" customWidth="1"/>
    <col min="7180" max="7182" width="11.28515625" style="33" bestFit="1" customWidth="1"/>
    <col min="7183" max="7183" width="13.140625" style="33" bestFit="1" customWidth="1"/>
    <col min="7184" max="7424" width="9.140625" style="33"/>
    <col min="7425" max="7425" width="38.5703125" style="33" bestFit="1" customWidth="1"/>
    <col min="7426" max="7426" width="12.42578125" style="33" bestFit="1" customWidth="1"/>
    <col min="7427" max="7427" width="12.140625" style="33" customWidth="1"/>
    <col min="7428" max="7430" width="11.28515625" style="33" bestFit="1" customWidth="1"/>
    <col min="7431" max="7431" width="10.5703125" style="33" bestFit="1" customWidth="1"/>
    <col min="7432" max="7432" width="12.140625" style="33" customWidth="1"/>
    <col min="7433" max="7433" width="10.5703125" style="33" bestFit="1" customWidth="1"/>
    <col min="7434" max="7435" width="11.7109375" style="33" bestFit="1" customWidth="1"/>
    <col min="7436" max="7438" width="11.28515625" style="33" bestFit="1" customWidth="1"/>
    <col min="7439" max="7439" width="13.140625" style="33" bestFit="1" customWidth="1"/>
    <col min="7440" max="7680" width="9.140625" style="33"/>
    <col min="7681" max="7681" width="38.5703125" style="33" bestFit="1" customWidth="1"/>
    <col min="7682" max="7682" width="12.42578125" style="33" bestFit="1" customWidth="1"/>
    <col min="7683" max="7683" width="12.140625" style="33" customWidth="1"/>
    <col min="7684" max="7686" width="11.28515625" style="33" bestFit="1" customWidth="1"/>
    <col min="7687" max="7687" width="10.5703125" style="33" bestFit="1" customWidth="1"/>
    <col min="7688" max="7688" width="12.140625" style="33" customWidth="1"/>
    <col min="7689" max="7689" width="10.5703125" style="33" bestFit="1" customWidth="1"/>
    <col min="7690" max="7691" width="11.7109375" style="33" bestFit="1" customWidth="1"/>
    <col min="7692" max="7694" width="11.28515625" style="33" bestFit="1" customWidth="1"/>
    <col min="7695" max="7695" width="13.140625" style="33" bestFit="1" customWidth="1"/>
    <col min="7696" max="7936" width="9.140625" style="33"/>
    <col min="7937" max="7937" width="38.5703125" style="33" bestFit="1" customWidth="1"/>
    <col min="7938" max="7938" width="12.42578125" style="33" bestFit="1" customWidth="1"/>
    <col min="7939" max="7939" width="12.140625" style="33" customWidth="1"/>
    <col min="7940" max="7942" width="11.28515625" style="33" bestFit="1" customWidth="1"/>
    <col min="7943" max="7943" width="10.5703125" style="33" bestFit="1" customWidth="1"/>
    <col min="7944" max="7944" width="12.140625" style="33" customWidth="1"/>
    <col min="7945" max="7945" width="10.5703125" style="33" bestFit="1" customWidth="1"/>
    <col min="7946" max="7947" width="11.7109375" style="33" bestFit="1" customWidth="1"/>
    <col min="7948" max="7950" width="11.28515625" style="33" bestFit="1" customWidth="1"/>
    <col min="7951" max="7951" width="13.140625" style="33" bestFit="1" customWidth="1"/>
    <col min="7952" max="8192" width="9.140625" style="33"/>
    <col min="8193" max="8193" width="38.5703125" style="33" bestFit="1" customWidth="1"/>
    <col min="8194" max="8194" width="12.42578125" style="33" bestFit="1" customWidth="1"/>
    <col min="8195" max="8195" width="12.140625" style="33" customWidth="1"/>
    <col min="8196" max="8198" width="11.28515625" style="33" bestFit="1" customWidth="1"/>
    <col min="8199" max="8199" width="10.5703125" style="33" bestFit="1" customWidth="1"/>
    <col min="8200" max="8200" width="12.140625" style="33" customWidth="1"/>
    <col min="8201" max="8201" width="10.5703125" style="33" bestFit="1" customWidth="1"/>
    <col min="8202" max="8203" width="11.7109375" style="33" bestFit="1" customWidth="1"/>
    <col min="8204" max="8206" width="11.28515625" style="33" bestFit="1" customWidth="1"/>
    <col min="8207" max="8207" width="13.140625" style="33" bestFit="1" customWidth="1"/>
    <col min="8208" max="8448" width="9.140625" style="33"/>
    <col min="8449" max="8449" width="38.5703125" style="33" bestFit="1" customWidth="1"/>
    <col min="8450" max="8450" width="12.42578125" style="33" bestFit="1" customWidth="1"/>
    <col min="8451" max="8451" width="12.140625" style="33" customWidth="1"/>
    <col min="8452" max="8454" width="11.28515625" style="33" bestFit="1" customWidth="1"/>
    <col min="8455" max="8455" width="10.5703125" style="33" bestFit="1" customWidth="1"/>
    <col min="8456" max="8456" width="12.140625" style="33" customWidth="1"/>
    <col min="8457" max="8457" width="10.5703125" style="33" bestFit="1" customWidth="1"/>
    <col min="8458" max="8459" width="11.7109375" style="33" bestFit="1" customWidth="1"/>
    <col min="8460" max="8462" width="11.28515625" style="33" bestFit="1" customWidth="1"/>
    <col min="8463" max="8463" width="13.140625" style="33" bestFit="1" customWidth="1"/>
    <col min="8464" max="8704" width="9.140625" style="33"/>
    <col min="8705" max="8705" width="38.5703125" style="33" bestFit="1" customWidth="1"/>
    <col min="8706" max="8706" width="12.42578125" style="33" bestFit="1" customWidth="1"/>
    <col min="8707" max="8707" width="12.140625" style="33" customWidth="1"/>
    <col min="8708" max="8710" width="11.28515625" style="33" bestFit="1" customWidth="1"/>
    <col min="8711" max="8711" width="10.5703125" style="33" bestFit="1" customWidth="1"/>
    <col min="8712" max="8712" width="12.140625" style="33" customWidth="1"/>
    <col min="8713" max="8713" width="10.5703125" style="33" bestFit="1" customWidth="1"/>
    <col min="8714" max="8715" width="11.7109375" style="33" bestFit="1" customWidth="1"/>
    <col min="8716" max="8718" width="11.28515625" style="33" bestFit="1" customWidth="1"/>
    <col min="8719" max="8719" width="13.140625" style="33" bestFit="1" customWidth="1"/>
    <col min="8720" max="8960" width="9.140625" style="33"/>
    <col min="8961" max="8961" width="38.5703125" style="33" bestFit="1" customWidth="1"/>
    <col min="8962" max="8962" width="12.42578125" style="33" bestFit="1" customWidth="1"/>
    <col min="8963" max="8963" width="12.140625" style="33" customWidth="1"/>
    <col min="8964" max="8966" width="11.28515625" style="33" bestFit="1" customWidth="1"/>
    <col min="8967" max="8967" width="10.5703125" style="33" bestFit="1" customWidth="1"/>
    <col min="8968" max="8968" width="12.140625" style="33" customWidth="1"/>
    <col min="8969" max="8969" width="10.5703125" style="33" bestFit="1" customWidth="1"/>
    <col min="8970" max="8971" width="11.7109375" style="33" bestFit="1" customWidth="1"/>
    <col min="8972" max="8974" width="11.28515625" style="33" bestFit="1" customWidth="1"/>
    <col min="8975" max="8975" width="13.140625" style="33" bestFit="1" customWidth="1"/>
    <col min="8976" max="9216" width="9.140625" style="33"/>
    <col min="9217" max="9217" width="38.5703125" style="33" bestFit="1" customWidth="1"/>
    <col min="9218" max="9218" width="12.42578125" style="33" bestFit="1" customWidth="1"/>
    <col min="9219" max="9219" width="12.140625" style="33" customWidth="1"/>
    <col min="9220" max="9222" width="11.28515625" style="33" bestFit="1" customWidth="1"/>
    <col min="9223" max="9223" width="10.5703125" style="33" bestFit="1" customWidth="1"/>
    <col min="9224" max="9224" width="12.140625" style="33" customWidth="1"/>
    <col min="9225" max="9225" width="10.5703125" style="33" bestFit="1" customWidth="1"/>
    <col min="9226" max="9227" width="11.7109375" style="33" bestFit="1" customWidth="1"/>
    <col min="9228" max="9230" width="11.28515625" style="33" bestFit="1" customWidth="1"/>
    <col min="9231" max="9231" width="13.140625" style="33" bestFit="1" customWidth="1"/>
    <col min="9232" max="9472" width="9.140625" style="33"/>
    <col min="9473" max="9473" width="38.5703125" style="33" bestFit="1" customWidth="1"/>
    <col min="9474" max="9474" width="12.42578125" style="33" bestFit="1" customWidth="1"/>
    <col min="9475" max="9475" width="12.140625" style="33" customWidth="1"/>
    <col min="9476" max="9478" width="11.28515625" style="33" bestFit="1" customWidth="1"/>
    <col min="9479" max="9479" width="10.5703125" style="33" bestFit="1" customWidth="1"/>
    <col min="9480" max="9480" width="12.140625" style="33" customWidth="1"/>
    <col min="9481" max="9481" width="10.5703125" style="33" bestFit="1" customWidth="1"/>
    <col min="9482" max="9483" width="11.7109375" style="33" bestFit="1" customWidth="1"/>
    <col min="9484" max="9486" width="11.28515625" style="33" bestFit="1" customWidth="1"/>
    <col min="9487" max="9487" width="13.140625" style="33" bestFit="1" customWidth="1"/>
    <col min="9488" max="9728" width="9.140625" style="33"/>
    <col min="9729" max="9729" width="38.5703125" style="33" bestFit="1" customWidth="1"/>
    <col min="9730" max="9730" width="12.42578125" style="33" bestFit="1" customWidth="1"/>
    <col min="9731" max="9731" width="12.140625" style="33" customWidth="1"/>
    <col min="9732" max="9734" width="11.28515625" style="33" bestFit="1" customWidth="1"/>
    <col min="9735" max="9735" width="10.5703125" style="33" bestFit="1" customWidth="1"/>
    <col min="9736" max="9736" width="12.140625" style="33" customWidth="1"/>
    <col min="9737" max="9737" width="10.5703125" style="33" bestFit="1" customWidth="1"/>
    <col min="9738" max="9739" width="11.7109375" style="33" bestFit="1" customWidth="1"/>
    <col min="9740" max="9742" width="11.28515625" style="33" bestFit="1" customWidth="1"/>
    <col min="9743" max="9743" width="13.140625" style="33" bestFit="1" customWidth="1"/>
    <col min="9744" max="9984" width="9.140625" style="33"/>
    <col min="9985" max="9985" width="38.5703125" style="33" bestFit="1" customWidth="1"/>
    <col min="9986" max="9986" width="12.42578125" style="33" bestFit="1" customWidth="1"/>
    <col min="9987" max="9987" width="12.140625" style="33" customWidth="1"/>
    <col min="9988" max="9990" width="11.28515625" style="33" bestFit="1" customWidth="1"/>
    <col min="9991" max="9991" width="10.5703125" style="33" bestFit="1" customWidth="1"/>
    <col min="9992" max="9992" width="12.140625" style="33" customWidth="1"/>
    <col min="9993" max="9993" width="10.5703125" style="33" bestFit="1" customWidth="1"/>
    <col min="9994" max="9995" width="11.7109375" style="33" bestFit="1" customWidth="1"/>
    <col min="9996" max="9998" width="11.28515625" style="33" bestFit="1" customWidth="1"/>
    <col min="9999" max="9999" width="13.140625" style="33" bestFit="1" customWidth="1"/>
    <col min="10000" max="10240" width="9.140625" style="33"/>
    <col min="10241" max="10241" width="38.5703125" style="33" bestFit="1" customWidth="1"/>
    <col min="10242" max="10242" width="12.42578125" style="33" bestFit="1" customWidth="1"/>
    <col min="10243" max="10243" width="12.140625" style="33" customWidth="1"/>
    <col min="10244" max="10246" width="11.28515625" style="33" bestFit="1" customWidth="1"/>
    <col min="10247" max="10247" width="10.5703125" style="33" bestFit="1" customWidth="1"/>
    <col min="10248" max="10248" width="12.140625" style="33" customWidth="1"/>
    <col min="10249" max="10249" width="10.5703125" style="33" bestFit="1" customWidth="1"/>
    <col min="10250" max="10251" width="11.7109375" style="33" bestFit="1" customWidth="1"/>
    <col min="10252" max="10254" width="11.28515625" style="33" bestFit="1" customWidth="1"/>
    <col min="10255" max="10255" width="13.140625" style="33" bestFit="1" customWidth="1"/>
    <col min="10256" max="10496" width="9.140625" style="33"/>
    <col min="10497" max="10497" width="38.5703125" style="33" bestFit="1" customWidth="1"/>
    <col min="10498" max="10498" width="12.42578125" style="33" bestFit="1" customWidth="1"/>
    <col min="10499" max="10499" width="12.140625" style="33" customWidth="1"/>
    <col min="10500" max="10502" width="11.28515625" style="33" bestFit="1" customWidth="1"/>
    <col min="10503" max="10503" width="10.5703125" style="33" bestFit="1" customWidth="1"/>
    <col min="10504" max="10504" width="12.140625" style="33" customWidth="1"/>
    <col min="10505" max="10505" width="10.5703125" style="33" bestFit="1" customWidth="1"/>
    <col min="10506" max="10507" width="11.7109375" style="33" bestFit="1" customWidth="1"/>
    <col min="10508" max="10510" width="11.28515625" style="33" bestFit="1" customWidth="1"/>
    <col min="10511" max="10511" width="13.140625" style="33" bestFit="1" customWidth="1"/>
    <col min="10512" max="10752" width="9.140625" style="33"/>
    <col min="10753" max="10753" width="38.5703125" style="33" bestFit="1" customWidth="1"/>
    <col min="10754" max="10754" width="12.42578125" style="33" bestFit="1" customWidth="1"/>
    <col min="10755" max="10755" width="12.140625" style="33" customWidth="1"/>
    <col min="10756" max="10758" width="11.28515625" style="33" bestFit="1" customWidth="1"/>
    <col min="10759" max="10759" width="10.5703125" style="33" bestFit="1" customWidth="1"/>
    <col min="10760" max="10760" width="12.140625" style="33" customWidth="1"/>
    <col min="10761" max="10761" width="10.5703125" style="33" bestFit="1" customWidth="1"/>
    <col min="10762" max="10763" width="11.7109375" style="33" bestFit="1" customWidth="1"/>
    <col min="10764" max="10766" width="11.28515625" style="33" bestFit="1" customWidth="1"/>
    <col min="10767" max="10767" width="13.140625" style="33" bestFit="1" customWidth="1"/>
    <col min="10768" max="11008" width="9.140625" style="33"/>
    <col min="11009" max="11009" width="38.5703125" style="33" bestFit="1" customWidth="1"/>
    <col min="11010" max="11010" width="12.42578125" style="33" bestFit="1" customWidth="1"/>
    <col min="11011" max="11011" width="12.140625" style="33" customWidth="1"/>
    <col min="11012" max="11014" width="11.28515625" style="33" bestFit="1" customWidth="1"/>
    <col min="11015" max="11015" width="10.5703125" style="33" bestFit="1" customWidth="1"/>
    <col min="11016" max="11016" width="12.140625" style="33" customWidth="1"/>
    <col min="11017" max="11017" width="10.5703125" style="33" bestFit="1" customWidth="1"/>
    <col min="11018" max="11019" width="11.7109375" style="33" bestFit="1" customWidth="1"/>
    <col min="11020" max="11022" width="11.28515625" style="33" bestFit="1" customWidth="1"/>
    <col min="11023" max="11023" width="13.140625" style="33" bestFit="1" customWidth="1"/>
    <col min="11024" max="11264" width="9.140625" style="33"/>
    <col min="11265" max="11265" width="38.5703125" style="33" bestFit="1" customWidth="1"/>
    <col min="11266" max="11266" width="12.42578125" style="33" bestFit="1" customWidth="1"/>
    <col min="11267" max="11267" width="12.140625" style="33" customWidth="1"/>
    <col min="11268" max="11270" width="11.28515625" style="33" bestFit="1" customWidth="1"/>
    <col min="11271" max="11271" width="10.5703125" style="33" bestFit="1" customWidth="1"/>
    <col min="11272" max="11272" width="12.140625" style="33" customWidth="1"/>
    <col min="11273" max="11273" width="10.5703125" style="33" bestFit="1" customWidth="1"/>
    <col min="11274" max="11275" width="11.7109375" style="33" bestFit="1" customWidth="1"/>
    <col min="11276" max="11278" width="11.28515625" style="33" bestFit="1" customWidth="1"/>
    <col min="11279" max="11279" width="13.140625" style="33" bestFit="1" customWidth="1"/>
    <col min="11280" max="11520" width="9.140625" style="33"/>
    <col min="11521" max="11521" width="38.5703125" style="33" bestFit="1" customWidth="1"/>
    <col min="11522" max="11522" width="12.42578125" style="33" bestFit="1" customWidth="1"/>
    <col min="11523" max="11523" width="12.140625" style="33" customWidth="1"/>
    <col min="11524" max="11526" width="11.28515625" style="33" bestFit="1" customWidth="1"/>
    <col min="11527" max="11527" width="10.5703125" style="33" bestFit="1" customWidth="1"/>
    <col min="11528" max="11528" width="12.140625" style="33" customWidth="1"/>
    <col min="11529" max="11529" width="10.5703125" style="33" bestFit="1" customWidth="1"/>
    <col min="11530" max="11531" width="11.7109375" style="33" bestFit="1" customWidth="1"/>
    <col min="11532" max="11534" width="11.28515625" style="33" bestFit="1" customWidth="1"/>
    <col min="11535" max="11535" width="13.140625" style="33" bestFit="1" customWidth="1"/>
    <col min="11536" max="11776" width="9.140625" style="33"/>
    <col min="11777" max="11777" width="38.5703125" style="33" bestFit="1" customWidth="1"/>
    <col min="11778" max="11778" width="12.42578125" style="33" bestFit="1" customWidth="1"/>
    <col min="11779" max="11779" width="12.140625" style="33" customWidth="1"/>
    <col min="11780" max="11782" width="11.28515625" style="33" bestFit="1" customWidth="1"/>
    <col min="11783" max="11783" width="10.5703125" style="33" bestFit="1" customWidth="1"/>
    <col min="11784" max="11784" width="12.140625" style="33" customWidth="1"/>
    <col min="11785" max="11785" width="10.5703125" style="33" bestFit="1" customWidth="1"/>
    <col min="11786" max="11787" width="11.7109375" style="33" bestFit="1" customWidth="1"/>
    <col min="11788" max="11790" width="11.28515625" style="33" bestFit="1" customWidth="1"/>
    <col min="11791" max="11791" width="13.140625" style="33" bestFit="1" customWidth="1"/>
    <col min="11792" max="12032" width="9.140625" style="33"/>
    <col min="12033" max="12033" width="38.5703125" style="33" bestFit="1" customWidth="1"/>
    <col min="12034" max="12034" width="12.42578125" style="33" bestFit="1" customWidth="1"/>
    <col min="12035" max="12035" width="12.140625" style="33" customWidth="1"/>
    <col min="12036" max="12038" width="11.28515625" style="33" bestFit="1" customWidth="1"/>
    <col min="12039" max="12039" width="10.5703125" style="33" bestFit="1" customWidth="1"/>
    <col min="12040" max="12040" width="12.140625" style="33" customWidth="1"/>
    <col min="12041" max="12041" width="10.5703125" style="33" bestFit="1" customWidth="1"/>
    <col min="12042" max="12043" width="11.7109375" style="33" bestFit="1" customWidth="1"/>
    <col min="12044" max="12046" width="11.28515625" style="33" bestFit="1" customWidth="1"/>
    <col min="12047" max="12047" width="13.140625" style="33" bestFit="1" customWidth="1"/>
    <col min="12048" max="12288" width="9.140625" style="33"/>
    <col min="12289" max="12289" width="38.5703125" style="33" bestFit="1" customWidth="1"/>
    <col min="12290" max="12290" width="12.42578125" style="33" bestFit="1" customWidth="1"/>
    <col min="12291" max="12291" width="12.140625" style="33" customWidth="1"/>
    <col min="12292" max="12294" width="11.28515625" style="33" bestFit="1" customWidth="1"/>
    <col min="12295" max="12295" width="10.5703125" style="33" bestFit="1" customWidth="1"/>
    <col min="12296" max="12296" width="12.140625" style="33" customWidth="1"/>
    <col min="12297" max="12297" width="10.5703125" style="33" bestFit="1" customWidth="1"/>
    <col min="12298" max="12299" width="11.7109375" style="33" bestFit="1" customWidth="1"/>
    <col min="12300" max="12302" width="11.28515625" style="33" bestFit="1" customWidth="1"/>
    <col min="12303" max="12303" width="13.140625" style="33" bestFit="1" customWidth="1"/>
    <col min="12304" max="12544" width="9.140625" style="33"/>
    <col min="12545" max="12545" width="38.5703125" style="33" bestFit="1" customWidth="1"/>
    <col min="12546" max="12546" width="12.42578125" style="33" bestFit="1" customWidth="1"/>
    <col min="12547" max="12547" width="12.140625" style="33" customWidth="1"/>
    <col min="12548" max="12550" width="11.28515625" style="33" bestFit="1" customWidth="1"/>
    <col min="12551" max="12551" width="10.5703125" style="33" bestFit="1" customWidth="1"/>
    <col min="12552" max="12552" width="12.140625" style="33" customWidth="1"/>
    <col min="12553" max="12553" width="10.5703125" style="33" bestFit="1" customWidth="1"/>
    <col min="12554" max="12555" width="11.7109375" style="33" bestFit="1" customWidth="1"/>
    <col min="12556" max="12558" width="11.28515625" style="33" bestFit="1" customWidth="1"/>
    <col min="12559" max="12559" width="13.140625" style="33" bestFit="1" customWidth="1"/>
    <col min="12560" max="12800" width="9.140625" style="33"/>
    <col min="12801" max="12801" width="38.5703125" style="33" bestFit="1" customWidth="1"/>
    <col min="12802" max="12802" width="12.42578125" style="33" bestFit="1" customWidth="1"/>
    <col min="12803" max="12803" width="12.140625" style="33" customWidth="1"/>
    <col min="12804" max="12806" width="11.28515625" style="33" bestFit="1" customWidth="1"/>
    <col min="12807" max="12807" width="10.5703125" style="33" bestFit="1" customWidth="1"/>
    <col min="12808" max="12808" width="12.140625" style="33" customWidth="1"/>
    <col min="12809" max="12809" width="10.5703125" style="33" bestFit="1" customWidth="1"/>
    <col min="12810" max="12811" width="11.7109375" style="33" bestFit="1" customWidth="1"/>
    <col min="12812" max="12814" width="11.28515625" style="33" bestFit="1" customWidth="1"/>
    <col min="12815" max="12815" width="13.140625" style="33" bestFit="1" customWidth="1"/>
    <col min="12816" max="13056" width="9.140625" style="33"/>
    <col min="13057" max="13057" width="38.5703125" style="33" bestFit="1" customWidth="1"/>
    <col min="13058" max="13058" width="12.42578125" style="33" bestFit="1" customWidth="1"/>
    <col min="13059" max="13059" width="12.140625" style="33" customWidth="1"/>
    <col min="13060" max="13062" width="11.28515625" style="33" bestFit="1" customWidth="1"/>
    <col min="13063" max="13063" width="10.5703125" style="33" bestFit="1" customWidth="1"/>
    <col min="13064" max="13064" width="12.140625" style="33" customWidth="1"/>
    <col min="13065" max="13065" width="10.5703125" style="33" bestFit="1" customWidth="1"/>
    <col min="13066" max="13067" width="11.7109375" style="33" bestFit="1" customWidth="1"/>
    <col min="13068" max="13070" width="11.28515625" style="33" bestFit="1" customWidth="1"/>
    <col min="13071" max="13071" width="13.140625" style="33" bestFit="1" customWidth="1"/>
    <col min="13072" max="13312" width="9.140625" style="33"/>
    <col min="13313" max="13313" width="38.5703125" style="33" bestFit="1" customWidth="1"/>
    <col min="13314" max="13314" width="12.42578125" style="33" bestFit="1" customWidth="1"/>
    <col min="13315" max="13315" width="12.140625" style="33" customWidth="1"/>
    <col min="13316" max="13318" width="11.28515625" style="33" bestFit="1" customWidth="1"/>
    <col min="13319" max="13319" width="10.5703125" style="33" bestFit="1" customWidth="1"/>
    <col min="13320" max="13320" width="12.140625" style="33" customWidth="1"/>
    <col min="13321" max="13321" width="10.5703125" style="33" bestFit="1" customWidth="1"/>
    <col min="13322" max="13323" width="11.7109375" style="33" bestFit="1" customWidth="1"/>
    <col min="13324" max="13326" width="11.28515625" style="33" bestFit="1" customWidth="1"/>
    <col min="13327" max="13327" width="13.140625" style="33" bestFit="1" customWidth="1"/>
    <col min="13328" max="13568" width="9.140625" style="33"/>
    <col min="13569" max="13569" width="38.5703125" style="33" bestFit="1" customWidth="1"/>
    <col min="13570" max="13570" width="12.42578125" style="33" bestFit="1" customWidth="1"/>
    <col min="13571" max="13571" width="12.140625" style="33" customWidth="1"/>
    <col min="13572" max="13574" width="11.28515625" style="33" bestFit="1" customWidth="1"/>
    <col min="13575" max="13575" width="10.5703125" style="33" bestFit="1" customWidth="1"/>
    <col min="13576" max="13576" width="12.140625" style="33" customWidth="1"/>
    <col min="13577" max="13577" width="10.5703125" style="33" bestFit="1" customWidth="1"/>
    <col min="13578" max="13579" width="11.7109375" style="33" bestFit="1" customWidth="1"/>
    <col min="13580" max="13582" width="11.28515625" style="33" bestFit="1" customWidth="1"/>
    <col min="13583" max="13583" width="13.140625" style="33" bestFit="1" customWidth="1"/>
    <col min="13584" max="13824" width="9.140625" style="33"/>
    <col min="13825" max="13825" width="38.5703125" style="33" bestFit="1" customWidth="1"/>
    <col min="13826" max="13826" width="12.42578125" style="33" bestFit="1" customWidth="1"/>
    <col min="13827" max="13827" width="12.140625" style="33" customWidth="1"/>
    <col min="13828" max="13830" width="11.28515625" style="33" bestFit="1" customWidth="1"/>
    <col min="13831" max="13831" width="10.5703125" style="33" bestFit="1" customWidth="1"/>
    <col min="13832" max="13832" width="12.140625" style="33" customWidth="1"/>
    <col min="13833" max="13833" width="10.5703125" style="33" bestFit="1" customWidth="1"/>
    <col min="13834" max="13835" width="11.7109375" style="33" bestFit="1" customWidth="1"/>
    <col min="13836" max="13838" width="11.28515625" style="33" bestFit="1" customWidth="1"/>
    <col min="13839" max="13839" width="13.140625" style="33" bestFit="1" customWidth="1"/>
    <col min="13840" max="14080" width="9.140625" style="33"/>
    <col min="14081" max="14081" width="38.5703125" style="33" bestFit="1" customWidth="1"/>
    <col min="14082" max="14082" width="12.42578125" style="33" bestFit="1" customWidth="1"/>
    <col min="14083" max="14083" width="12.140625" style="33" customWidth="1"/>
    <col min="14084" max="14086" width="11.28515625" style="33" bestFit="1" customWidth="1"/>
    <col min="14087" max="14087" width="10.5703125" style="33" bestFit="1" customWidth="1"/>
    <col min="14088" max="14088" width="12.140625" style="33" customWidth="1"/>
    <col min="14089" max="14089" width="10.5703125" style="33" bestFit="1" customWidth="1"/>
    <col min="14090" max="14091" width="11.7109375" style="33" bestFit="1" customWidth="1"/>
    <col min="14092" max="14094" width="11.28515625" style="33" bestFit="1" customWidth="1"/>
    <col min="14095" max="14095" width="13.140625" style="33" bestFit="1" customWidth="1"/>
    <col min="14096" max="14336" width="9.140625" style="33"/>
    <col min="14337" max="14337" width="38.5703125" style="33" bestFit="1" customWidth="1"/>
    <col min="14338" max="14338" width="12.42578125" style="33" bestFit="1" customWidth="1"/>
    <col min="14339" max="14339" width="12.140625" style="33" customWidth="1"/>
    <col min="14340" max="14342" width="11.28515625" style="33" bestFit="1" customWidth="1"/>
    <col min="14343" max="14343" width="10.5703125" style="33" bestFit="1" customWidth="1"/>
    <col min="14344" max="14344" width="12.140625" style="33" customWidth="1"/>
    <col min="14345" max="14345" width="10.5703125" style="33" bestFit="1" customWidth="1"/>
    <col min="14346" max="14347" width="11.7109375" style="33" bestFit="1" customWidth="1"/>
    <col min="14348" max="14350" width="11.28515625" style="33" bestFit="1" customWidth="1"/>
    <col min="14351" max="14351" width="13.140625" style="33" bestFit="1" customWidth="1"/>
    <col min="14352" max="14592" width="9.140625" style="33"/>
    <col min="14593" max="14593" width="38.5703125" style="33" bestFit="1" customWidth="1"/>
    <col min="14594" max="14594" width="12.42578125" style="33" bestFit="1" customWidth="1"/>
    <col min="14595" max="14595" width="12.140625" style="33" customWidth="1"/>
    <col min="14596" max="14598" width="11.28515625" style="33" bestFit="1" customWidth="1"/>
    <col min="14599" max="14599" width="10.5703125" style="33" bestFit="1" customWidth="1"/>
    <col min="14600" max="14600" width="12.140625" style="33" customWidth="1"/>
    <col min="14601" max="14601" width="10.5703125" style="33" bestFit="1" customWidth="1"/>
    <col min="14602" max="14603" width="11.7109375" style="33" bestFit="1" customWidth="1"/>
    <col min="14604" max="14606" width="11.28515625" style="33" bestFit="1" customWidth="1"/>
    <col min="14607" max="14607" width="13.140625" style="33" bestFit="1" customWidth="1"/>
    <col min="14608" max="14848" width="9.140625" style="33"/>
    <col min="14849" max="14849" width="38.5703125" style="33" bestFit="1" customWidth="1"/>
    <col min="14850" max="14850" width="12.42578125" style="33" bestFit="1" customWidth="1"/>
    <col min="14851" max="14851" width="12.140625" style="33" customWidth="1"/>
    <col min="14852" max="14854" width="11.28515625" style="33" bestFit="1" customWidth="1"/>
    <col min="14855" max="14855" width="10.5703125" style="33" bestFit="1" customWidth="1"/>
    <col min="14856" max="14856" width="12.140625" style="33" customWidth="1"/>
    <col min="14857" max="14857" width="10.5703125" style="33" bestFit="1" customWidth="1"/>
    <col min="14858" max="14859" width="11.7109375" style="33" bestFit="1" customWidth="1"/>
    <col min="14860" max="14862" width="11.28515625" style="33" bestFit="1" customWidth="1"/>
    <col min="14863" max="14863" width="13.140625" style="33" bestFit="1" customWidth="1"/>
    <col min="14864" max="15104" width="9.140625" style="33"/>
    <col min="15105" max="15105" width="38.5703125" style="33" bestFit="1" customWidth="1"/>
    <col min="15106" max="15106" width="12.42578125" style="33" bestFit="1" customWidth="1"/>
    <col min="15107" max="15107" width="12.140625" style="33" customWidth="1"/>
    <col min="15108" max="15110" width="11.28515625" style="33" bestFit="1" customWidth="1"/>
    <col min="15111" max="15111" width="10.5703125" style="33" bestFit="1" customWidth="1"/>
    <col min="15112" max="15112" width="12.140625" style="33" customWidth="1"/>
    <col min="15113" max="15113" width="10.5703125" style="33" bestFit="1" customWidth="1"/>
    <col min="15114" max="15115" width="11.7109375" style="33" bestFit="1" customWidth="1"/>
    <col min="15116" max="15118" width="11.28515625" style="33" bestFit="1" customWidth="1"/>
    <col min="15119" max="15119" width="13.140625" style="33" bestFit="1" customWidth="1"/>
    <col min="15120" max="15360" width="9.140625" style="33"/>
    <col min="15361" max="15361" width="38.5703125" style="33" bestFit="1" customWidth="1"/>
    <col min="15362" max="15362" width="12.42578125" style="33" bestFit="1" customWidth="1"/>
    <col min="15363" max="15363" width="12.140625" style="33" customWidth="1"/>
    <col min="15364" max="15366" width="11.28515625" style="33" bestFit="1" customWidth="1"/>
    <col min="15367" max="15367" width="10.5703125" style="33" bestFit="1" customWidth="1"/>
    <col min="15368" max="15368" width="12.140625" style="33" customWidth="1"/>
    <col min="15369" max="15369" width="10.5703125" style="33" bestFit="1" customWidth="1"/>
    <col min="15370" max="15371" width="11.7109375" style="33" bestFit="1" customWidth="1"/>
    <col min="15372" max="15374" width="11.28515625" style="33" bestFit="1" customWidth="1"/>
    <col min="15375" max="15375" width="13.140625" style="33" bestFit="1" customWidth="1"/>
    <col min="15376" max="15616" width="9.140625" style="33"/>
    <col min="15617" max="15617" width="38.5703125" style="33" bestFit="1" customWidth="1"/>
    <col min="15618" max="15618" width="12.42578125" style="33" bestFit="1" customWidth="1"/>
    <col min="15619" max="15619" width="12.140625" style="33" customWidth="1"/>
    <col min="15620" max="15622" width="11.28515625" style="33" bestFit="1" customWidth="1"/>
    <col min="15623" max="15623" width="10.5703125" style="33" bestFit="1" customWidth="1"/>
    <col min="15624" max="15624" width="12.140625" style="33" customWidth="1"/>
    <col min="15625" max="15625" width="10.5703125" style="33" bestFit="1" customWidth="1"/>
    <col min="15626" max="15627" width="11.7109375" style="33" bestFit="1" customWidth="1"/>
    <col min="15628" max="15630" width="11.28515625" style="33" bestFit="1" customWidth="1"/>
    <col min="15631" max="15631" width="13.140625" style="33" bestFit="1" customWidth="1"/>
    <col min="15632" max="15872" width="9.140625" style="33"/>
    <col min="15873" max="15873" width="38.5703125" style="33" bestFit="1" customWidth="1"/>
    <col min="15874" max="15874" width="12.42578125" style="33" bestFit="1" customWidth="1"/>
    <col min="15875" max="15875" width="12.140625" style="33" customWidth="1"/>
    <col min="15876" max="15878" width="11.28515625" style="33" bestFit="1" customWidth="1"/>
    <col min="15879" max="15879" width="10.5703125" style="33" bestFit="1" customWidth="1"/>
    <col min="15880" max="15880" width="12.140625" style="33" customWidth="1"/>
    <col min="15881" max="15881" width="10.5703125" style="33" bestFit="1" customWidth="1"/>
    <col min="15882" max="15883" width="11.7109375" style="33" bestFit="1" customWidth="1"/>
    <col min="15884" max="15886" width="11.28515625" style="33" bestFit="1" customWidth="1"/>
    <col min="15887" max="15887" width="13.140625" style="33" bestFit="1" customWidth="1"/>
    <col min="15888" max="16128" width="9.140625" style="33"/>
    <col min="16129" max="16129" width="38.5703125" style="33" bestFit="1" customWidth="1"/>
    <col min="16130" max="16130" width="12.42578125" style="33" bestFit="1" customWidth="1"/>
    <col min="16131" max="16131" width="12.140625" style="33" customWidth="1"/>
    <col min="16132" max="16134" width="11.28515625" style="33" bestFit="1" customWidth="1"/>
    <col min="16135" max="16135" width="10.5703125" style="33" bestFit="1" customWidth="1"/>
    <col min="16136" max="16136" width="12.140625" style="33" customWidth="1"/>
    <col min="16137" max="16137" width="10.5703125" style="33" bestFit="1" customWidth="1"/>
    <col min="16138" max="16139" width="11.7109375" style="33" bestFit="1" customWidth="1"/>
    <col min="16140" max="16142" width="11.28515625" style="33" bestFit="1" customWidth="1"/>
    <col min="16143" max="16143" width="13.140625" style="33" bestFit="1" customWidth="1"/>
    <col min="16144" max="16384" width="9.140625" style="33"/>
  </cols>
  <sheetData>
    <row r="1" spans="1:13" ht="15" x14ac:dyDescent="0.25">
      <c r="A1" s="78" t="s">
        <v>189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3" ht="14.25" x14ac:dyDescent="0.2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3" spans="1:13" ht="14.25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s="30" customFormat="1" ht="12.75" customHeight="1" x14ac:dyDescent="0.25">
      <c r="A4" s="79" t="s">
        <v>221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</row>
    <row r="5" spans="1:13" x14ac:dyDescent="0.2">
      <c r="A5" s="35"/>
      <c r="B5" s="36"/>
      <c r="C5" s="37"/>
      <c r="D5" s="37"/>
      <c r="E5" s="37"/>
      <c r="F5" s="37"/>
      <c r="G5" s="37"/>
      <c r="H5" s="38"/>
      <c r="I5" s="39"/>
      <c r="J5" s="40"/>
      <c r="K5" s="39"/>
      <c r="L5" s="39"/>
      <c r="M5" s="39"/>
    </row>
    <row r="6" spans="1:13" x14ac:dyDescent="0.2">
      <c r="A6" s="41"/>
      <c r="B6" s="42"/>
      <c r="C6" s="43"/>
      <c r="D6" s="43"/>
      <c r="E6" s="43"/>
      <c r="F6" s="43"/>
      <c r="G6" s="43"/>
      <c r="H6" s="44"/>
      <c r="I6" s="45"/>
    </row>
    <row r="7" spans="1:13" x14ac:dyDescent="0.2">
      <c r="A7" s="46" t="s">
        <v>132</v>
      </c>
      <c r="B7" s="103">
        <v>45658</v>
      </c>
      <c r="C7" s="103">
        <v>45689</v>
      </c>
      <c r="D7" s="103">
        <v>45717</v>
      </c>
      <c r="E7" s="103">
        <v>45748</v>
      </c>
      <c r="F7" s="103">
        <v>45778</v>
      </c>
      <c r="G7" s="103">
        <v>45809</v>
      </c>
      <c r="H7" s="103">
        <v>45839</v>
      </c>
      <c r="I7" s="103">
        <v>45870</v>
      </c>
      <c r="J7" s="103">
        <v>45901</v>
      </c>
      <c r="K7" s="103">
        <v>45931</v>
      </c>
      <c r="L7" s="103">
        <v>45962</v>
      </c>
      <c r="M7" s="103">
        <v>45992</v>
      </c>
    </row>
    <row r="8" spans="1:13" x14ac:dyDescent="0.2">
      <c r="A8" s="46"/>
      <c r="B8" s="47" t="s">
        <v>133</v>
      </c>
      <c r="C8" s="47" t="s">
        <v>133</v>
      </c>
      <c r="D8" s="47" t="s">
        <v>133</v>
      </c>
      <c r="E8" s="47" t="s">
        <v>133</v>
      </c>
      <c r="F8" s="47" t="s">
        <v>133</v>
      </c>
      <c r="G8" s="47" t="s">
        <v>133</v>
      </c>
      <c r="H8" s="47" t="s">
        <v>133</v>
      </c>
      <c r="I8" s="47" t="s">
        <v>133</v>
      </c>
      <c r="J8" s="47" t="s">
        <v>133</v>
      </c>
      <c r="K8" s="47" t="s">
        <v>133</v>
      </c>
      <c r="L8" s="47" t="s">
        <v>133</v>
      </c>
      <c r="M8" s="47" t="s">
        <v>133</v>
      </c>
    </row>
    <row r="9" spans="1:13" x14ac:dyDescent="0.2">
      <c r="A9" s="48" t="s">
        <v>134</v>
      </c>
      <c r="B9" s="104">
        <v>7656773.299999997</v>
      </c>
      <c r="C9" s="104">
        <v>5023844.8699999982</v>
      </c>
      <c r="D9" s="104">
        <v>5492842.0800000038</v>
      </c>
      <c r="E9" s="104">
        <v>5295411.1299999971</v>
      </c>
      <c r="F9" s="104">
        <v>5614176.3900000043</v>
      </c>
      <c r="G9" s="104">
        <v>7926149.4899999965</v>
      </c>
      <c r="H9" s="104">
        <v>7404779.7900000084</v>
      </c>
      <c r="I9" s="104">
        <v>6051020.4199999943</v>
      </c>
      <c r="J9" s="104">
        <v>6495022.6800000034</v>
      </c>
      <c r="K9" s="104">
        <v>5103152.6599999927</v>
      </c>
      <c r="L9" s="104">
        <v>7424084.7699999865</v>
      </c>
      <c r="M9" s="104">
        <v>8451280.1800000183</v>
      </c>
    </row>
    <row r="10" spans="1:13" s="30" customFormat="1" x14ac:dyDescent="0.2">
      <c r="A10" s="33" t="s">
        <v>135</v>
      </c>
      <c r="B10" s="43">
        <v>7668116.8099999968</v>
      </c>
      <c r="C10" s="43">
        <v>5161573.9799999986</v>
      </c>
      <c r="D10" s="43">
        <v>5595284.1500000041</v>
      </c>
      <c r="E10" s="43">
        <v>5473198.0399999972</v>
      </c>
      <c r="F10" s="43">
        <v>5626487.4500000048</v>
      </c>
      <c r="G10" s="43">
        <v>7956248.7999999961</v>
      </c>
      <c r="H10" s="43">
        <v>7486110.5500000082</v>
      </c>
      <c r="I10" s="43">
        <v>6079266.599999994</v>
      </c>
      <c r="J10" s="43">
        <v>6665882.9200000037</v>
      </c>
      <c r="K10" s="43">
        <v>6134984.5199999921</v>
      </c>
      <c r="L10" s="43">
        <v>6558795.9499999862</v>
      </c>
      <c r="M10" s="43">
        <v>7344477.1900000181</v>
      </c>
    </row>
    <row r="11" spans="1:13" s="30" customFormat="1" x14ac:dyDescent="0.2">
      <c r="A11" s="33" t="s">
        <v>136</v>
      </c>
      <c r="B11" s="43">
        <v>-11343.510000000126</v>
      </c>
      <c r="C11" s="43">
        <v>-137729.10999999999</v>
      </c>
      <c r="D11" s="43">
        <v>-102442.06999999983</v>
      </c>
      <c r="E11" s="43">
        <v>-177786.91000000003</v>
      </c>
      <c r="F11" s="43">
        <v>-12311.060000000056</v>
      </c>
      <c r="G11" s="43">
        <v>-30099.309999999939</v>
      </c>
      <c r="H11" s="43">
        <v>-81330.760000000009</v>
      </c>
      <c r="I11" s="43">
        <v>-28246.179999999935</v>
      </c>
      <c r="J11" s="43">
        <v>-170860.24000000022</v>
      </c>
      <c r="K11" s="43">
        <v>-1031831.8599999996</v>
      </c>
      <c r="L11" s="43">
        <v>865288.81999999983</v>
      </c>
      <c r="M11" s="43">
        <v>1106802.9899999998</v>
      </c>
    </row>
    <row r="12" spans="1:13" x14ac:dyDescent="0.2">
      <c r="A12" s="49" t="s">
        <v>137</v>
      </c>
      <c r="B12" s="104">
        <v>9788441.6600000001</v>
      </c>
      <c r="C12" s="104">
        <v>5491709.2800000003</v>
      </c>
      <c r="D12" s="104">
        <v>6327588.3599999994</v>
      </c>
      <c r="E12" s="104">
        <v>6634615.5599999987</v>
      </c>
      <c r="F12" s="104">
        <v>5477715.5899999971</v>
      </c>
      <c r="G12" s="104">
        <v>7242171.8700000001</v>
      </c>
      <c r="H12" s="104">
        <v>7474727.2899999991</v>
      </c>
      <c r="I12" s="104">
        <v>5776058.6899999948</v>
      </c>
      <c r="J12" s="104">
        <v>6623091.9200000055</v>
      </c>
      <c r="K12" s="104">
        <v>6756426.8900000015</v>
      </c>
      <c r="L12" s="104">
        <v>6778027.5299999965</v>
      </c>
      <c r="M12" s="104">
        <v>7754809.7200000053</v>
      </c>
    </row>
    <row r="13" spans="1:13" x14ac:dyDescent="0.2">
      <c r="A13" s="30" t="s">
        <v>222</v>
      </c>
      <c r="B13" s="43">
        <v>1882220.7600000016</v>
      </c>
      <c r="C13" s="43">
        <v>1281332.6500000004</v>
      </c>
      <c r="D13" s="43">
        <v>1550969.1999999993</v>
      </c>
      <c r="E13" s="43">
        <v>1606626.5</v>
      </c>
      <c r="F13" s="43">
        <v>1195137.6400000006</v>
      </c>
      <c r="G13" s="43">
        <v>1907704.879999999</v>
      </c>
      <c r="H13" s="43">
        <v>1785190.049999997</v>
      </c>
      <c r="I13" s="43">
        <v>917738.3200000003</v>
      </c>
      <c r="J13" s="43">
        <v>2117724.1100000013</v>
      </c>
      <c r="K13" s="43">
        <v>2361783.1099999985</v>
      </c>
      <c r="L13" s="43">
        <v>2255451.4000000013</v>
      </c>
      <c r="M13" s="43">
        <v>2340202.6799999997</v>
      </c>
    </row>
    <row r="14" spans="1:13" x14ac:dyDescent="0.2">
      <c r="A14" s="33" t="s">
        <v>138</v>
      </c>
      <c r="B14" s="43">
        <v>2887170.0399999972</v>
      </c>
      <c r="C14" s="43">
        <v>2083585.3699999992</v>
      </c>
      <c r="D14" s="43">
        <v>2028797.9200000009</v>
      </c>
      <c r="E14" s="43">
        <v>2581553.169999999</v>
      </c>
      <c r="F14" s="43">
        <v>2107213.0099999961</v>
      </c>
      <c r="G14" s="43">
        <v>2903549.0000000028</v>
      </c>
      <c r="H14" s="43">
        <v>2772251.7300000004</v>
      </c>
      <c r="I14" s="43">
        <v>2126915.1299999962</v>
      </c>
      <c r="J14" s="43">
        <v>2112908.480000006</v>
      </c>
      <c r="K14" s="43">
        <v>2528553.540000001</v>
      </c>
      <c r="L14" s="43">
        <v>2323844.1899999958</v>
      </c>
      <c r="M14" s="43">
        <v>2875562.0800000038</v>
      </c>
    </row>
    <row r="15" spans="1:13" x14ac:dyDescent="0.2">
      <c r="A15" s="33" t="s">
        <v>139</v>
      </c>
      <c r="B15" s="43">
        <v>1780568.54</v>
      </c>
      <c r="C15" s="43">
        <v>1637240.86</v>
      </c>
      <c r="D15" s="43">
        <v>1842236.6499999992</v>
      </c>
      <c r="E15" s="43">
        <v>2124281.1200000006</v>
      </c>
      <c r="F15" s="43">
        <v>1725921.0700000003</v>
      </c>
      <c r="G15" s="43">
        <v>2100348.6499999985</v>
      </c>
      <c r="H15" s="43">
        <v>2431201.3800000018</v>
      </c>
      <c r="I15" s="43">
        <v>2291410.5499999989</v>
      </c>
      <c r="J15" s="43">
        <v>2063095.7899999982</v>
      </c>
      <c r="K15" s="43">
        <v>2406522.3000000026</v>
      </c>
      <c r="L15" s="43">
        <v>1869584.1999999993</v>
      </c>
      <c r="M15" s="43">
        <v>2184104.6300000004</v>
      </c>
    </row>
    <row r="16" spans="1:13" x14ac:dyDescent="0.2">
      <c r="A16" s="33" t="s">
        <v>140</v>
      </c>
      <c r="B16" s="43">
        <v>3238462.3200000003</v>
      </c>
      <c r="C16" s="43">
        <v>489550.40000000037</v>
      </c>
      <c r="D16" s="43">
        <v>905374.58999999985</v>
      </c>
      <c r="E16" s="43">
        <v>322154.77</v>
      </c>
      <c r="F16" s="43">
        <v>449202.57999999961</v>
      </c>
      <c r="G16" s="43">
        <v>330449.33999999985</v>
      </c>
      <c r="H16" s="43">
        <v>486064.12999999942</v>
      </c>
      <c r="I16" s="43">
        <v>439994.68999999948</v>
      </c>
      <c r="J16" s="43">
        <v>329363.54000000004</v>
      </c>
      <c r="K16" s="43">
        <v>-540432.06000000052</v>
      </c>
      <c r="L16" s="43">
        <v>317503.66999999993</v>
      </c>
      <c r="M16" s="43">
        <v>191959.47000000067</v>
      </c>
    </row>
    <row r="17" spans="1:27" x14ac:dyDescent="0.2">
      <c r="A17" s="33" t="s">
        <v>141</v>
      </c>
      <c r="B17" s="43">
        <v>20</v>
      </c>
      <c r="C17" s="43">
        <v>0</v>
      </c>
      <c r="D17" s="43">
        <v>210</v>
      </c>
      <c r="E17" s="43">
        <v>0</v>
      </c>
      <c r="F17" s="43">
        <v>241.29000000000002</v>
      </c>
      <c r="G17" s="43">
        <v>119.99999999999994</v>
      </c>
      <c r="H17" s="43">
        <v>20</v>
      </c>
      <c r="I17" s="43">
        <v>0</v>
      </c>
      <c r="J17" s="43">
        <v>0</v>
      </c>
      <c r="K17" s="43">
        <v>0</v>
      </c>
      <c r="L17" s="43">
        <v>11644.07</v>
      </c>
      <c r="M17" s="43">
        <v>162980.85999999999</v>
      </c>
    </row>
    <row r="18" spans="1:27" s="30" customFormat="1" x14ac:dyDescent="0.2">
      <c r="A18" s="50" t="s">
        <v>142</v>
      </c>
      <c r="B18" s="105">
        <v>-2131668.3600000031</v>
      </c>
      <c r="C18" s="105">
        <v>-467864.41000000201</v>
      </c>
      <c r="D18" s="105">
        <v>-834746.2799999956</v>
      </c>
      <c r="E18" s="105">
        <v>-1339204.4300000016</v>
      </c>
      <c r="F18" s="105">
        <v>136460.80000000726</v>
      </c>
      <c r="G18" s="105">
        <v>683977.61999999639</v>
      </c>
      <c r="H18" s="105">
        <v>-69947.499999990687</v>
      </c>
      <c r="I18" s="105">
        <v>274961.72999999952</v>
      </c>
      <c r="J18" s="105">
        <v>-128069.24000000209</v>
      </c>
      <c r="K18" s="105">
        <v>-1653274.2300000088</v>
      </c>
      <c r="L18" s="105">
        <v>646057.23999998998</v>
      </c>
      <c r="M18" s="105">
        <v>696470.460000013</v>
      </c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</row>
    <row r="19" spans="1:27" s="30" customFormat="1" x14ac:dyDescent="0.2">
      <c r="B19" s="104"/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</row>
    <row r="20" spans="1:27" x14ac:dyDescent="0.2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</row>
    <row r="21" spans="1:27" x14ac:dyDescent="0.2">
      <c r="A21" s="30" t="s">
        <v>143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</row>
    <row r="22" spans="1:27" x14ac:dyDescent="0.2">
      <c r="A22" s="49" t="s">
        <v>134</v>
      </c>
      <c r="B22" s="104">
        <v>478693.58</v>
      </c>
      <c r="C22" s="104">
        <v>352779.45</v>
      </c>
      <c r="D22" s="104">
        <v>244139.62999999989</v>
      </c>
      <c r="E22" s="104">
        <v>1400631.2100000002</v>
      </c>
      <c r="F22" s="104">
        <v>291721.25</v>
      </c>
      <c r="G22" s="104">
        <v>279693.85999999987</v>
      </c>
      <c r="H22" s="104">
        <v>938822.41000000015</v>
      </c>
      <c r="I22" s="104">
        <v>245296.99999999953</v>
      </c>
      <c r="J22" s="104">
        <v>256022.98000000045</v>
      </c>
      <c r="K22" s="104">
        <v>4525194.9799999995</v>
      </c>
      <c r="L22" s="104">
        <v>183104.87000000104</v>
      </c>
      <c r="M22" s="104">
        <v>545524.44999999925</v>
      </c>
    </row>
    <row r="23" spans="1:27" x14ac:dyDescent="0.2">
      <c r="A23" s="33" t="s">
        <v>144</v>
      </c>
      <c r="B23" s="43">
        <v>478693.58</v>
      </c>
      <c r="C23" s="43">
        <v>352779.45</v>
      </c>
      <c r="D23" s="43">
        <v>244139.62999999989</v>
      </c>
      <c r="E23" s="43">
        <v>1400631.2100000002</v>
      </c>
      <c r="F23" s="43">
        <v>291721.25</v>
      </c>
      <c r="G23" s="43">
        <v>279693.85999999987</v>
      </c>
      <c r="H23" s="43">
        <v>938822.41000000015</v>
      </c>
      <c r="I23" s="43">
        <v>245296.99999999953</v>
      </c>
      <c r="J23" s="43">
        <v>256022.98000000045</v>
      </c>
      <c r="K23" s="43">
        <v>4525194.9799999995</v>
      </c>
      <c r="L23" s="43">
        <v>183104.87000000104</v>
      </c>
      <c r="M23" s="43">
        <v>545524.44999999925</v>
      </c>
    </row>
    <row r="24" spans="1:27" s="30" customFormat="1" x14ac:dyDescent="0.2">
      <c r="A24" s="49" t="s">
        <v>137</v>
      </c>
      <c r="B24" s="104">
        <v>743.03</v>
      </c>
      <c r="C24" s="104">
        <v>0</v>
      </c>
      <c r="D24" s="104">
        <v>0</v>
      </c>
      <c r="E24" s="104">
        <v>0</v>
      </c>
      <c r="F24" s="104">
        <v>0</v>
      </c>
      <c r="G24" s="104">
        <v>0</v>
      </c>
      <c r="H24" s="104">
        <v>3474.9700000000003</v>
      </c>
      <c r="I24" s="104">
        <v>0</v>
      </c>
      <c r="J24" s="104">
        <v>0</v>
      </c>
      <c r="K24" s="104">
        <v>0</v>
      </c>
      <c r="L24" s="104">
        <v>0</v>
      </c>
      <c r="M24" s="104">
        <v>23776.560000000001</v>
      </c>
    </row>
    <row r="25" spans="1:27" x14ac:dyDescent="0.2">
      <c r="A25" s="33" t="s">
        <v>145</v>
      </c>
      <c r="B25" s="43">
        <v>743.03</v>
      </c>
      <c r="C25" s="43">
        <v>0</v>
      </c>
      <c r="D25" s="43">
        <v>0</v>
      </c>
      <c r="E25" s="43">
        <v>0</v>
      </c>
      <c r="F25" s="43">
        <v>0</v>
      </c>
      <c r="G25" s="43">
        <v>0</v>
      </c>
      <c r="H25" s="43">
        <v>3474.9700000000003</v>
      </c>
      <c r="I25" s="43">
        <v>0</v>
      </c>
      <c r="J25" s="43">
        <v>0</v>
      </c>
      <c r="K25" s="43">
        <v>0</v>
      </c>
      <c r="L25" s="43">
        <v>0</v>
      </c>
      <c r="M25" s="43">
        <v>23776.560000000001</v>
      </c>
    </row>
    <row r="26" spans="1:27" s="30" customFormat="1" x14ac:dyDescent="0.2">
      <c r="A26" s="50" t="s">
        <v>146</v>
      </c>
      <c r="B26" s="105">
        <v>477950.55</v>
      </c>
      <c r="C26" s="105">
        <v>352779.45</v>
      </c>
      <c r="D26" s="105">
        <v>244139.62999999989</v>
      </c>
      <c r="E26" s="105">
        <v>1400631.2100000002</v>
      </c>
      <c r="F26" s="105">
        <v>291721.25</v>
      </c>
      <c r="G26" s="105">
        <v>279693.85999999987</v>
      </c>
      <c r="H26" s="105">
        <v>935347.44000000018</v>
      </c>
      <c r="I26" s="105">
        <v>245296.99999999953</v>
      </c>
      <c r="J26" s="105">
        <v>256022.98000000045</v>
      </c>
      <c r="K26" s="105">
        <v>4525194.9799999995</v>
      </c>
      <c r="L26" s="105">
        <v>183104.87000000104</v>
      </c>
      <c r="M26" s="105">
        <v>521747.88999999926</v>
      </c>
    </row>
    <row r="27" spans="1:27" s="30" customFormat="1" x14ac:dyDescent="0.2"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</row>
    <row r="28" spans="1:27" x14ac:dyDescent="0.2"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</row>
    <row r="29" spans="1:27" s="30" customFormat="1" x14ac:dyDescent="0.2">
      <c r="A29" s="30" t="s">
        <v>147</v>
      </c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</row>
    <row r="30" spans="1:27" s="30" customFormat="1" x14ac:dyDescent="0.2">
      <c r="A30" s="49" t="s">
        <v>134</v>
      </c>
      <c r="B30" s="104">
        <v>148518.95999999903</v>
      </c>
      <c r="C30" s="104">
        <v>167484.00999999978</v>
      </c>
      <c r="D30" s="104">
        <v>167484.00999999978</v>
      </c>
      <c r="E30" s="104">
        <v>167484.00999999978</v>
      </c>
      <c r="F30" s="104">
        <v>167484.01000000164</v>
      </c>
      <c r="G30" s="104">
        <v>167484.00999999978</v>
      </c>
      <c r="H30" s="104">
        <v>167484.00999999978</v>
      </c>
      <c r="I30" s="104">
        <v>167484.00999999978</v>
      </c>
      <c r="J30" s="104">
        <v>167484.00999999978</v>
      </c>
      <c r="K30" s="104">
        <v>167484.00999999978</v>
      </c>
      <c r="L30" s="104">
        <v>167484.00999999978</v>
      </c>
      <c r="M30" s="104">
        <v>477654.66000000015</v>
      </c>
    </row>
    <row r="31" spans="1:27" x14ac:dyDescent="0.2">
      <c r="A31" s="33" t="s">
        <v>148</v>
      </c>
      <c r="B31" s="43">
        <v>0</v>
      </c>
      <c r="C31" s="43">
        <v>0</v>
      </c>
      <c r="D31" s="43">
        <v>0</v>
      </c>
      <c r="E31" s="43">
        <v>0</v>
      </c>
      <c r="F31" s="43">
        <v>0</v>
      </c>
      <c r="G31" s="43">
        <v>0</v>
      </c>
      <c r="H31" s="43">
        <v>0</v>
      </c>
      <c r="I31" s="43">
        <v>0</v>
      </c>
      <c r="J31" s="43">
        <v>0</v>
      </c>
      <c r="K31" s="43">
        <v>0</v>
      </c>
      <c r="L31" s="43">
        <v>0</v>
      </c>
      <c r="M31" s="43">
        <v>0</v>
      </c>
    </row>
    <row r="32" spans="1:27" x14ac:dyDescent="0.2">
      <c r="A32" s="33" t="s">
        <v>149</v>
      </c>
      <c r="B32" s="43">
        <v>148518.95999999903</v>
      </c>
      <c r="C32" s="43">
        <v>167484.00999999978</v>
      </c>
      <c r="D32" s="43">
        <v>167484.00999999978</v>
      </c>
      <c r="E32" s="43">
        <v>167484.00999999978</v>
      </c>
      <c r="F32" s="43">
        <v>167484.01000000164</v>
      </c>
      <c r="G32" s="43">
        <v>167484.00999999978</v>
      </c>
      <c r="H32" s="43">
        <v>167484.00999999978</v>
      </c>
      <c r="I32" s="43">
        <v>167484.00999999978</v>
      </c>
      <c r="J32" s="43">
        <v>167484.00999999978</v>
      </c>
      <c r="K32" s="43">
        <v>167484.00999999978</v>
      </c>
      <c r="L32" s="43">
        <v>167484.00999999978</v>
      </c>
      <c r="M32" s="43">
        <v>477654.66000000015</v>
      </c>
    </row>
    <row r="33" spans="1:15" s="30" customFormat="1" x14ac:dyDescent="0.2">
      <c r="A33" s="49" t="s">
        <v>137</v>
      </c>
      <c r="B33" s="104">
        <v>6965846.549999997</v>
      </c>
      <c r="C33" s="104">
        <v>723388.08000000566</v>
      </c>
      <c r="D33" s="104">
        <v>650492.76999999583</v>
      </c>
      <c r="E33" s="104">
        <v>121953.03000000119</v>
      </c>
      <c r="F33" s="104">
        <v>218730.20000000298</v>
      </c>
      <c r="G33" s="104">
        <v>62702.890000000596</v>
      </c>
      <c r="H33" s="104">
        <v>338134.39999999851</v>
      </c>
      <c r="I33" s="104">
        <v>20299.019999995828</v>
      </c>
      <c r="J33" s="104">
        <v>212468.29000000656</v>
      </c>
      <c r="K33" s="104">
        <v>251374.51999999583</v>
      </c>
      <c r="L33" s="104">
        <v>739346.21000000089</v>
      </c>
      <c r="M33" s="104">
        <v>-47788.410000001546</v>
      </c>
    </row>
    <row r="34" spans="1:15" x14ac:dyDescent="0.2">
      <c r="A34" s="33" t="s">
        <v>150</v>
      </c>
      <c r="B34" s="43">
        <v>6965846.549999997</v>
      </c>
      <c r="C34" s="43">
        <v>723388.08000000566</v>
      </c>
      <c r="D34" s="43">
        <v>650492.76999999583</v>
      </c>
      <c r="E34" s="43">
        <v>121953.03000000119</v>
      </c>
      <c r="F34" s="43">
        <v>218730.20000000298</v>
      </c>
      <c r="G34" s="43">
        <v>62702.890000000596</v>
      </c>
      <c r="H34" s="43">
        <v>338134.39999999851</v>
      </c>
      <c r="I34" s="43">
        <v>20299.019999995828</v>
      </c>
      <c r="J34" s="43">
        <v>212468.29000000656</v>
      </c>
      <c r="K34" s="43">
        <v>251374.51999999583</v>
      </c>
      <c r="L34" s="43">
        <v>739346.21000000089</v>
      </c>
      <c r="M34" s="43">
        <v>83210.14999999851</v>
      </c>
    </row>
    <row r="35" spans="1:15" x14ac:dyDescent="0.2">
      <c r="A35" s="33" t="s">
        <v>151</v>
      </c>
      <c r="B35" s="43">
        <v>0</v>
      </c>
      <c r="C35" s="43">
        <v>0</v>
      </c>
      <c r="D35" s="43">
        <v>0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-130998.56000000006</v>
      </c>
    </row>
    <row r="36" spans="1:15" s="30" customFormat="1" x14ac:dyDescent="0.2">
      <c r="A36" s="50" t="s">
        <v>152</v>
      </c>
      <c r="B36" s="105">
        <v>-6817327.589999998</v>
      </c>
      <c r="C36" s="105">
        <v>-555904.07000000589</v>
      </c>
      <c r="D36" s="105">
        <v>-483008.75999999605</v>
      </c>
      <c r="E36" s="105">
        <v>45530.979999998584</v>
      </c>
      <c r="F36" s="105">
        <v>-51246.190000001341</v>
      </c>
      <c r="G36" s="105">
        <v>104781.11999999918</v>
      </c>
      <c r="H36" s="105">
        <v>-170650.38999999873</v>
      </c>
      <c r="I36" s="105">
        <v>147184.99000000395</v>
      </c>
      <c r="J36" s="105">
        <v>-44984.28000000678</v>
      </c>
      <c r="K36" s="105">
        <v>-83890.509999996051</v>
      </c>
      <c r="L36" s="105">
        <v>-571862.20000000112</v>
      </c>
      <c r="M36" s="105">
        <v>525443.0700000017</v>
      </c>
    </row>
    <row r="37" spans="1:15" s="30" customFormat="1" x14ac:dyDescent="0.2"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</row>
    <row r="38" spans="1:15" s="30" customFormat="1" x14ac:dyDescent="0.2">
      <c r="A38" s="33" t="s">
        <v>60</v>
      </c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</row>
    <row r="39" spans="1:15" s="30" customFormat="1" x14ac:dyDescent="0.2">
      <c r="A39" s="30" t="s">
        <v>153</v>
      </c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</row>
    <row r="40" spans="1:15" x14ac:dyDescent="0.2">
      <c r="A40" s="49" t="s">
        <v>134</v>
      </c>
      <c r="B40" s="104">
        <v>4938697.99</v>
      </c>
      <c r="C40" s="104">
        <v>0</v>
      </c>
      <c r="D40" s="104">
        <v>1909315.69</v>
      </c>
      <c r="E40" s="104">
        <v>319349.3</v>
      </c>
      <c r="F40" s="104">
        <v>0</v>
      </c>
      <c r="G40" s="104">
        <v>329324.28999999998</v>
      </c>
      <c r="H40" s="104">
        <v>0</v>
      </c>
      <c r="I40" s="104">
        <v>0</v>
      </c>
      <c r="J40" s="104">
        <v>0</v>
      </c>
      <c r="K40" s="104">
        <v>750000</v>
      </c>
      <c r="L40" s="104">
        <v>0</v>
      </c>
      <c r="M40" s="104">
        <v>-99935.62000000049</v>
      </c>
    </row>
    <row r="41" spans="1:15" s="30" customFormat="1" x14ac:dyDescent="0.2">
      <c r="A41" s="33" t="s">
        <v>223</v>
      </c>
      <c r="B41" s="43">
        <v>0</v>
      </c>
      <c r="C41" s="43">
        <v>0</v>
      </c>
      <c r="D41" s="43">
        <v>1499541.81</v>
      </c>
      <c r="E41" s="43">
        <v>319349.3</v>
      </c>
      <c r="F41" s="43">
        <v>0</v>
      </c>
      <c r="G41" s="43">
        <v>329324.28999999998</v>
      </c>
      <c r="H41" s="43"/>
      <c r="I41" s="43">
        <v>0</v>
      </c>
      <c r="J41" s="43">
        <v>0</v>
      </c>
      <c r="K41" s="43">
        <v>750000</v>
      </c>
      <c r="L41" s="43">
        <v>0</v>
      </c>
      <c r="M41" s="43">
        <v>222.4</v>
      </c>
      <c r="N41" s="44"/>
      <c r="O41" s="52"/>
    </row>
    <row r="42" spans="1:15" x14ac:dyDescent="0.2">
      <c r="A42" s="33" t="s">
        <v>154</v>
      </c>
      <c r="B42" s="34">
        <v>4938697.99</v>
      </c>
      <c r="C42" s="34">
        <v>0</v>
      </c>
      <c r="D42" s="34">
        <v>409773.87999999989</v>
      </c>
      <c r="E42" s="34">
        <v>0</v>
      </c>
      <c r="F42" s="34">
        <v>0</v>
      </c>
      <c r="G42" s="34">
        <v>0</v>
      </c>
      <c r="H42" s="34">
        <v>0</v>
      </c>
      <c r="I42" s="34">
        <v>0</v>
      </c>
      <c r="J42" s="34">
        <v>0</v>
      </c>
      <c r="K42" s="34">
        <v>0</v>
      </c>
      <c r="L42" s="34">
        <v>0</v>
      </c>
      <c r="M42" s="34">
        <v>0</v>
      </c>
    </row>
    <row r="43" spans="1:15" s="30" customFormat="1" x14ac:dyDescent="0.2">
      <c r="A43" s="49" t="s">
        <v>137</v>
      </c>
      <c r="B43" s="104">
        <v>964871.10999999871</v>
      </c>
      <c r="C43" s="104">
        <v>417110.76000000135</v>
      </c>
      <c r="D43" s="104">
        <v>786290.72999999986</v>
      </c>
      <c r="E43" s="104">
        <v>814515.35000000044</v>
      </c>
      <c r="F43" s="104">
        <v>788896.37999999896</v>
      </c>
      <c r="G43" s="104">
        <v>1430956.5000000007</v>
      </c>
      <c r="H43" s="104">
        <v>522941.88999999978</v>
      </c>
      <c r="I43" s="104">
        <v>717221.52</v>
      </c>
      <c r="J43" s="104">
        <v>-149675.84999999928</v>
      </c>
      <c r="K43" s="104">
        <v>3559347.8499999996</v>
      </c>
      <c r="L43" s="104">
        <v>313303.18999999983</v>
      </c>
      <c r="M43" s="104">
        <v>1165577.8199999998</v>
      </c>
    </row>
    <row r="44" spans="1:15" x14ac:dyDescent="0.2">
      <c r="A44" s="33" t="s">
        <v>155</v>
      </c>
      <c r="B44" s="34">
        <v>674770.88999999873</v>
      </c>
      <c r="C44" s="34">
        <v>99713.190000001341</v>
      </c>
      <c r="D44" s="34">
        <v>401399</v>
      </c>
      <c r="E44" s="34">
        <v>460341.0700000003</v>
      </c>
      <c r="F44" s="34">
        <v>446071.70999999903</v>
      </c>
      <c r="G44" s="34">
        <v>965450.63000000082</v>
      </c>
      <c r="H44" s="34">
        <v>-121916.49000000022</v>
      </c>
      <c r="I44" s="34">
        <v>433062.54000000004</v>
      </c>
      <c r="J44" s="34">
        <v>-460275.39999999944</v>
      </c>
      <c r="K44" s="34">
        <v>2748475.55</v>
      </c>
      <c r="L44" s="34">
        <v>-287505.79000000004</v>
      </c>
      <c r="M44" s="34">
        <v>-1109405.9800000004</v>
      </c>
      <c r="N44" s="45"/>
      <c r="O44" s="45"/>
    </row>
    <row r="45" spans="1:15" x14ac:dyDescent="0.2">
      <c r="A45" s="33" t="s">
        <v>156</v>
      </c>
      <c r="B45" s="34">
        <v>356425.89</v>
      </c>
      <c r="C45" s="34">
        <v>320957.14</v>
      </c>
      <c r="D45" s="34">
        <v>384891.72999999986</v>
      </c>
      <c r="E45" s="34">
        <v>354174.28000000014</v>
      </c>
      <c r="F45" s="34">
        <v>342824.67</v>
      </c>
      <c r="G45" s="34">
        <v>465505.86999999982</v>
      </c>
      <c r="H45" s="34">
        <v>644767.38</v>
      </c>
      <c r="I45" s="34">
        <v>284158.98</v>
      </c>
      <c r="J45" s="34">
        <v>310599.55000000016</v>
      </c>
      <c r="K45" s="34">
        <v>810872.2999999997</v>
      </c>
      <c r="L45" s="34">
        <v>600808.97999999986</v>
      </c>
      <c r="M45" s="34">
        <v>708019.66000000027</v>
      </c>
      <c r="N45" s="45"/>
    </row>
    <row r="46" spans="1:15" x14ac:dyDescent="0.2">
      <c r="A46" s="33" t="s">
        <v>157</v>
      </c>
      <c r="B46" s="43">
        <v>-66325.67</v>
      </c>
      <c r="C46" s="43">
        <v>-3559.57</v>
      </c>
      <c r="D46" s="43">
        <v>0</v>
      </c>
      <c r="E46" s="43">
        <v>0</v>
      </c>
      <c r="F46" s="43">
        <v>0</v>
      </c>
      <c r="G46" s="43">
        <v>0</v>
      </c>
      <c r="H46" s="43">
        <v>91</v>
      </c>
      <c r="I46" s="43">
        <v>0</v>
      </c>
      <c r="J46" s="43">
        <v>0</v>
      </c>
      <c r="K46" s="43">
        <v>0</v>
      </c>
      <c r="L46" s="43">
        <v>0</v>
      </c>
      <c r="M46" s="43">
        <v>1667122.16</v>
      </c>
      <c r="N46" s="51"/>
      <c r="O46" s="45"/>
    </row>
    <row r="47" spans="1:15" s="30" customFormat="1" x14ac:dyDescent="0.2">
      <c r="A47" s="50" t="s">
        <v>158</v>
      </c>
      <c r="B47" s="106">
        <v>3973826.8800000018</v>
      </c>
      <c r="C47" s="106">
        <v>-417110.76000000135</v>
      </c>
      <c r="D47" s="106">
        <v>1123024.96</v>
      </c>
      <c r="E47" s="106">
        <v>-495166.05000000045</v>
      </c>
      <c r="F47" s="106">
        <v>-788896.37999999896</v>
      </c>
      <c r="G47" s="106">
        <v>-1101632.2100000007</v>
      </c>
      <c r="H47" s="106">
        <v>-522941.88999999978</v>
      </c>
      <c r="I47" s="106">
        <v>-717221.52</v>
      </c>
      <c r="J47" s="106">
        <v>149675.84999999928</v>
      </c>
      <c r="K47" s="106">
        <v>-2809347.8499999996</v>
      </c>
      <c r="L47" s="106">
        <v>-313303.18999999983</v>
      </c>
      <c r="M47" s="106">
        <v>-1265513.4400000004</v>
      </c>
    </row>
    <row r="48" spans="1:15" s="30" customFormat="1" x14ac:dyDescent="0.2"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</row>
    <row r="49" spans="1:41" s="30" customFormat="1" x14ac:dyDescent="0.2">
      <c r="A49" s="30" t="s">
        <v>159</v>
      </c>
      <c r="B49" s="53">
        <v>-4497218.5199999986</v>
      </c>
      <c r="C49" s="53">
        <v>-1088099.7900000094</v>
      </c>
      <c r="D49" s="53">
        <v>49409.550000008196</v>
      </c>
      <c r="E49" s="53">
        <v>-388208.29000000324</v>
      </c>
      <c r="F49" s="53">
        <v>-411960.51999999303</v>
      </c>
      <c r="G49" s="53">
        <v>-33179.610000005225</v>
      </c>
      <c r="H49" s="53">
        <v>171807.66000001098</v>
      </c>
      <c r="I49" s="53">
        <v>-49777.79999999702</v>
      </c>
      <c r="J49" s="53">
        <v>232645.30999999086</v>
      </c>
      <c r="K49" s="53">
        <v>-21317.610000004992</v>
      </c>
      <c r="L49" s="53">
        <v>-56003.280000009923</v>
      </c>
      <c r="M49" s="53">
        <v>478147.98000001349</v>
      </c>
    </row>
    <row r="50" spans="1:41" s="30" customFormat="1" x14ac:dyDescent="0.2"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</row>
    <row r="51" spans="1:41" s="30" customFormat="1" x14ac:dyDescent="0.2">
      <c r="A51" s="30" t="s">
        <v>160</v>
      </c>
      <c r="B51" s="53">
        <v>6835806.1299999999</v>
      </c>
      <c r="C51" s="53">
        <v>2338587.61</v>
      </c>
      <c r="D51" s="53">
        <v>1250487.82</v>
      </c>
      <c r="E51" s="53">
        <v>1299897.3700000001</v>
      </c>
      <c r="F51" s="53">
        <v>911689.08</v>
      </c>
      <c r="G51" s="53">
        <v>499728.56000000006</v>
      </c>
      <c r="H51" s="53">
        <v>466548.95000000007</v>
      </c>
      <c r="I51" s="53">
        <v>638356.60999999987</v>
      </c>
      <c r="J51" s="53">
        <v>588578.80999999994</v>
      </c>
      <c r="K51" s="53">
        <v>821224.12000000011</v>
      </c>
      <c r="L51" s="53">
        <v>799906.51</v>
      </c>
      <c r="M51" s="53">
        <v>743903.2300000001</v>
      </c>
      <c r="O51" s="44"/>
    </row>
    <row r="52" spans="1:41" s="30" customFormat="1" x14ac:dyDescent="0.2">
      <c r="A52" s="50" t="s">
        <v>161</v>
      </c>
      <c r="B52" s="106">
        <v>2338587.6100000013</v>
      </c>
      <c r="C52" s="106">
        <v>1250487.8199999905</v>
      </c>
      <c r="D52" s="106">
        <v>1299897.3700000083</v>
      </c>
      <c r="E52" s="106">
        <v>911689.07999999681</v>
      </c>
      <c r="F52" s="106">
        <v>499728.56000000692</v>
      </c>
      <c r="G52" s="106">
        <v>466548.94999999483</v>
      </c>
      <c r="H52" s="106">
        <v>638356.61000001105</v>
      </c>
      <c r="I52" s="106">
        <v>588578.81000000285</v>
      </c>
      <c r="J52" s="106">
        <v>821224.1199999908</v>
      </c>
      <c r="K52" s="106">
        <v>799906.50999999512</v>
      </c>
      <c r="L52" s="106">
        <v>743903.22999999009</v>
      </c>
      <c r="M52" s="106">
        <v>1222051.2100000135</v>
      </c>
      <c r="N52" s="44"/>
      <c r="O52" s="44"/>
    </row>
    <row r="53" spans="1:41" ht="12.75" customHeight="1" x14ac:dyDescent="0.2">
      <c r="A53" s="30"/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44"/>
      <c r="O53" s="44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</row>
    <row r="54" spans="1:41" ht="12.75" customHeight="1" x14ac:dyDescent="0.2">
      <c r="A54" s="30"/>
      <c r="B54" s="44"/>
      <c r="C54" s="52"/>
      <c r="D54" s="52"/>
      <c r="E54" s="53"/>
      <c r="F54" s="53"/>
      <c r="G54" s="52"/>
      <c r="H54" s="52"/>
      <c r="I54" s="34"/>
      <c r="J54" s="34"/>
      <c r="K54" s="34"/>
      <c r="L54" s="34"/>
      <c r="M54" s="53"/>
      <c r="N54" s="44"/>
      <c r="O54" s="44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</row>
    <row r="55" spans="1:41" x14ac:dyDescent="0.2">
      <c r="A55" s="44"/>
      <c r="B55" s="45"/>
      <c r="C55" s="45"/>
      <c r="D55" s="45"/>
      <c r="E55" s="45"/>
      <c r="F55" s="45"/>
      <c r="G55" s="45"/>
      <c r="H55" s="45"/>
      <c r="I55" s="45"/>
      <c r="J55" s="45"/>
      <c r="O55" s="55"/>
    </row>
    <row r="56" spans="1:41" x14ac:dyDescent="0.2">
      <c r="A56" s="80" t="str">
        <f>'[1]demonst de origens e recursos'!A47:H47</f>
        <v>Carazinho, 31 de dezembro de 2025</v>
      </c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55"/>
    </row>
    <row r="57" spans="1:41" ht="14.25" x14ac:dyDescent="0.2">
      <c r="A57" s="27"/>
      <c r="B57" s="108"/>
      <c r="C57" s="18"/>
      <c r="D57" s="12"/>
      <c r="E57" s="12"/>
      <c r="F57" s="12"/>
      <c r="G57" s="12"/>
      <c r="H57" s="12"/>
      <c r="I57" s="12"/>
      <c r="J57" s="45"/>
      <c r="K57" s="43"/>
    </row>
    <row r="58" spans="1:41" ht="14.25" x14ac:dyDescent="0.2">
      <c r="A58" s="27"/>
      <c r="B58" s="12"/>
      <c r="C58" s="12"/>
      <c r="D58" s="12"/>
      <c r="E58" s="12"/>
      <c r="F58" s="12"/>
      <c r="G58" s="12"/>
      <c r="H58" s="12"/>
      <c r="I58" s="12"/>
      <c r="J58" s="55"/>
    </row>
    <row r="59" spans="1:41" ht="14.25" x14ac:dyDescent="0.2">
      <c r="A59" s="27"/>
      <c r="B59" s="2"/>
      <c r="C59" s="2" t="s">
        <v>191</v>
      </c>
      <c r="D59" s="12"/>
      <c r="E59" s="12"/>
      <c r="F59" s="12"/>
      <c r="G59" s="12"/>
      <c r="H59" s="2" t="s">
        <v>55</v>
      </c>
      <c r="I59" s="12"/>
      <c r="J59" s="51"/>
    </row>
    <row r="60" spans="1:41" ht="14.25" x14ac:dyDescent="0.2">
      <c r="A60" s="27"/>
      <c r="B60" s="2"/>
      <c r="C60" s="2" t="s">
        <v>192</v>
      </c>
      <c r="D60" s="12"/>
      <c r="E60" s="12"/>
      <c r="F60" s="12"/>
      <c r="G60" s="12"/>
      <c r="H60" s="2" t="s">
        <v>56</v>
      </c>
      <c r="I60" s="12"/>
      <c r="J60" s="34"/>
      <c r="K60" s="51"/>
      <c r="M60" s="51"/>
    </row>
    <row r="61" spans="1:41" ht="14.25" x14ac:dyDescent="0.2">
      <c r="A61" s="27"/>
      <c r="B61" s="24"/>
      <c r="C61" s="24" t="s">
        <v>193</v>
      </c>
      <c r="D61" s="12"/>
      <c r="E61" s="12"/>
      <c r="F61" s="12"/>
      <c r="G61" s="12"/>
      <c r="H61" s="2" t="s">
        <v>57</v>
      </c>
      <c r="I61" s="12"/>
      <c r="J61" s="56"/>
      <c r="K61" s="56"/>
      <c r="L61" s="54"/>
      <c r="M61" s="54"/>
    </row>
    <row r="62" spans="1:41" ht="12.75" x14ac:dyDescent="0.2">
      <c r="B62" s="109"/>
      <c r="C62" s="109"/>
      <c r="D62" s="109"/>
      <c r="E62" s="109"/>
      <c r="F62" s="109"/>
      <c r="G62" s="109"/>
      <c r="H62" s="109"/>
      <c r="I62" s="109"/>
      <c r="J62" s="109"/>
      <c r="K62" s="109"/>
      <c r="L62" s="110"/>
      <c r="M62" s="110"/>
    </row>
    <row r="63" spans="1:41" ht="12.75" x14ac:dyDescent="0.2">
      <c r="A63" s="111"/>
      <c r="B63" s="9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</row>
    <row r="64" spans="1:41" ht="12.75" x14ac:dyDescent="0.2">
      <c r="A64" s="45"/>
      <c r="B64" s="43"/>
      <c r="C64" s="43"/>
      <c r="D64" s="109"/>
      <c r="E64" s="109"/>
      <c r="F64" s="110"/>
      <c r="G64" s="109"/>
      <c r="H64" s="45"/>
      <c r="I64" s="45"/>
      <c r="J64" s="45"/>
      <c r="K64" s="43"/>
    </row>
    <row r="65" spans="2:13" x14ac:dyDescent="0.2">
      <c r="K65" s="43"/>
      <c r="L65" s="43"/>
      <c r="M65" s="43"/>
    </row>
    <row r="66" spans="2:13" x14ac:dyDescent="0.2">
      <c r="G66" s="51"/>
      <c r="K66" s="43"/>
      <c r="L66" s="43"/>
      <c r="M66" s="43"/>
    </row>
    <row r="67" spans="2:13" x14ac:dyDescent="0.2">
      <c r="B67" s="53"/>
      <c r="C67" s="53"/>
      <c r="D67" s="53"/>
      <c r="E67" s="53"/>
      <c r="F67" s="44"/>
      <c r="G67" s="53"/>
      <c r="H67" s="53"/>
      <c r="I67" s="53"/>
      <c r="J67" s="53"/>
      <c r="K67" s="53"/>
      <c r="L67" s="53"/>
      <c r="M67" s="53"/>
    </row>
    <row r="68" spans="2:13" x14ac:dyDescent="0.2">
      <c r="K68" s="43"/>
      <c r="L68" s="43"/>
      <c r="M68" s="43"/>
    </row>
  </sheetData>
  <mergeCells count="4">
    <mergeCell ref="A2:M2"/>
    <mergeCell ref="A1:M1"/>
    <mergeCell ref="A4:M4"/>
    <mergeCell ref="A56:M56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993C-0880-4814-9C34-92D9F0A154C1}">
  <dimension ref="A1:H42"/>
  <sheetViews>
    <sheetView workbookViewId="0">
      <selection sqref="A1:XFD1048576"/>
    </sheetView>
  </sheetViews>
  <sheetFormatPr defaultRowHeight="14.25" x14ac:dyDescent="0.2"/>
  <cols>
    <col min="1" max="1" width="5.7109375" style="27" customWidth="1"/>
    <col min="2" max="2" width="25.7109375" style="12" customWidth="1"/>
    <col min="3" max="3" width="18.5703125" style="12" customWidth="1"/>
    <col min="4" max="4" width="15.7109375" style="13" bestFit="1" customWidth="1"/>
    <col min="5" max="5" width="8.7109375" style="13" bestFit="1" customWidth="1"/>
    <col min="6" max="6" width="15.7109375" style="13" bestFit="1" customWidth="1"/>
    <col min="7" max="7" width="8.7109375" style="13" bestFit="1" customWidth="1"/>
    <col min="8" max="8" width="12.7109375" style="12" bestFit="1" customWidth="1"/>
    <col min="9" max="256" width="9.140625" style="12"/>
    <col min="257" max="257" width="5.7109375" style="12" customWidth="1"/>
    <col min="258" max="258" width="25.7109375" style="12" customWidth="1"/>
    <col min="259" max="259" width="18.5703125" style="12" customWidth="1"/>
    <col min="260" max="260" width="15.7109375" style="12" bestFit="1" customWidth="1"/>
    <col min="261" max="261" width="8.7109375" style="12" bestFit="1" customWidth="1"/>
    <col min="262" max="262" width="15.7109375" style="12" bestFit="1" customWidth="1"/>
    <col min="263" max="263" width="8.7109375" style="12" bestFit="1" customWidth="1"/>
    <col min="264" max="264" width="12.7109375" style="12" bestFit="1" customWidth="1"/>
    <col min="265" max="512" width="9.140625" style="12"/>
    <col min="513" max="513" width="5.7109375" style="12" customWidth="1"/>
    <col min="514" max="514" width="25.7109375" style="12" customWidth="1"/>
    <col min="515" max="515" width="18.5703125" style="12" customWidth="1"/>
    <col min="516" max="516" width="15.7109375" style="12" bestFit="1" customWidth="1"/>
    <col min="517" max="517" width="8.7109375" style="12" bestFit="1" customWidth="1"/>
    <col min="518" max="518" width="15.7109375" style="12" bestFit="1" customWidth="1"/>
    <col min="519" max="519" width="8.7109375" style="12" bestFit="1" customWidth="1"/>
    <col min="520" max="520" width="12.7109375" style="12" bestFit="1" customWidth="1"/>
    <col min="521" max="768" width="9.140625" style="12"/>
    <col min="769" max="769" width="5.7109375" style="12" customWidth="1"/>
    <col min="770" max="770" width="25.7109375" style="12" customWidth="1"/>
    <col min="771" max="771" width="18.5703125" style="12" customWidth="1"/>
    <col min="772" max="772" width="15.7109375" style="12" bestFit="1" customWidth="1"/>
    <col min="773" max="773" width="8.7109375" style="12" bestFit="1" customWidth="1"/>
    <col min="774" max="774" width="15.7109375" style="12" bestFit="1" customWidth="1"/>
    <col min="775" max="775" width="8.7109375" style="12" bestFit="1" customWidth="1"/>
    <col min="776" max="776" width="12.7109375" style="12" bestFit="1" customWidth="1"/>
    <col min="777" max="1024" width="9.140625" style="12"/>
    <col min="1025" max="1025" width="5.7109375" style="12" customWidth="1"/>
    <col min="1026" max="1026" width="25.7109375" style="12" customWidth="1"/>
    <col min="1027" max="1027" width="18.5703125" style="12" customWidth="1"/>
    <col min="1028" max="1028" width="15.7109375" style="12" bestFit="1" customWidth="1"/>
    <col min="1029" max="1029" width="8.7109375" style="12" bestFit="1" customWidth="1"/>
    <col min="1030" max="1030" width="15.7109375" style="12" bestFit="1" customWidth="1"/>
    <col min="1031" max="1031" width="8.7109375" style="12" bestFit="1" customWidth="1"/>
    <col min="1032" max="1032" width="12.7109375" style="12" bestFit="1" customWidth="1"/>
    <col min="1033" max="1280" width="9.140625" style="12"/>
    <col min="1281" max="1281" width="5.7109375" style="12" customWidth="1"/>
    <col min="1282" max="1282" width="25.7109375" style="12" customWidth="1"/>
    <col min="1283" max="1283" width="18.5703125" style="12" customWidth="1"/>
    <col min="1284" max="1284" width="15.7109375" style="12" bestFit="1" customWidth="1"/>
    <col min="1285" max="1285" width="8.7109375" style="12" bestFit="1" customWidth="1"/>
    <col min="1286" max="1286" width="15.7109375" style="12" bestFit="1" customWidth="1"/>
    <col min="1287" max="1287" width="8.7109375" style="12" bestFit="1" customWidth="1"/>
    <col min="1288" max="1288" width="12.7109375" style="12" bestFit="1" customWidth="1"/>
    <col min="1289" max="1536" width="9.140625" style="12"/>
    <col min="1537" max="1537" width="5.7109375" style="12" customWidth="1"/>
    <col min="1538" max="1538" width="25.7109375" style="12" customWidth="1"/>
    <col min="1539" max="1539" width="18.5703125" style="12" customWidth="1"/>
    <col min="1540" max="1540" width="15.7109375" style="12" bestFit="1" customWidth="1"/>
    <col min="1541" max="1541" width="8.7109375" style="12" bestFit="1" customWidth="1"/>
    <col min="1542" max="1542" width="15.7109375" style="12" bestFit="1" customWidth="1"/>
    <col min="1543" max="1543" width="8.7109375" style="12" bestFit="1" customWidth="1"/>
    <col min="1544" max="1544" width="12.7109375" style="12" bestFit="1" customWidth="1"/>
    <col min="1545" max="1792" width="9.140625" style="12"/>
    <col min="1793" max="1793" width="5.7109375" style="12" customWidth="1"/>
    <col min="1794" max="1794" width="25.7109375" style="12" customWidth="1"/>
    <col min="1795" max="1795" width="18.5703125" style="12" customWidth="1"/>
    <col min="1796" max="1796" width="15.7109375" style="12" bestFit="1" customWidth="1"/>
    <col min="1797" max="1797" width="8.7109375" style="12" bestFit="1" customWidth="1"/>
    <col min="1798" max="1798" width="15.7109375" style="12" bestFit="1" customWidth="1"/>
    <col min="1799" max="1799" width="8.7109375" style="12" bestFit="1" customWidth="1"/>
    <col min="1800" max="1800" width="12.7109375" style="12" bestFit="1" customWidth="1"/>
    <col min="1801" max="2048" width="9.140625" style="12"/>
    <col min="2049" max="2049" width="5.7109375" style="12" customWidth="1"/>
    <col min="2050" max="2050" width="25.7109375" style="12" customWidth="1"/>
    <col min="2051" max="2051" width="18.5703125" style="12" customWidth="1"/>
    <col min="2052" max="2052" width="15.7109375" style="12" bestFit="1" customWidth="1"/>
    <col min="2053" max="2053" width="8.7109375" style="12" bestFit="1" customWidth="1"/>
    <col min="2054" max="2054" width="15.7109375" style="12" bestFit="1" customWidth="1"/>
    <col min="2055" max="2055" width="8.7109375" style="12" bestFit="1" customWidth="1"/>
    <col min="2056" max="2056" width="12.7109375" style="12" bestFit="1" customWidth="1"/>
    <col min="2057" max="2304" width="9.140625" style="12"/>
    <col min="2305" max="2305" width="5.7109375" style="12" customWidth="1"/>
    <col min="2306" max="2306" width="25.7109375" style="12" customWidth="1"/>
    <col min="2307" max="2307" width="18.5703125" style="12" customWidth="1"/>
    <col min="2308" max="2308" width="15.7109375" style="12" bestFit="1" customWidth="1"/>
    <col min="2309" max="2309" width="8.7109375" style="12" bestFit="1" customWidth="1"/>
    <col min="2310" max="2310" width="15.7109375" style="12" bestFit="1" customWidth="1"/>
    <col min="2311" max="2311" width="8.7109375" style="12" bestFit="1" customWidth="1"/>
    <col min="2312" max="2312" width="12.7109375" style="12" bestFit="1" customWidth="1"/>
    <col min="2313" max="2560" width="9.140625" style="12"/>
    <col min="2561" max="2561" width="5.7109375" style="12" customWidth="1"/>
    <col min="2562" max="2562" width="25.7109375" style="12" customWidth="1"/>
    <col min="2563" max="2563" width="18.5703125" style="12" customWidth="1"/>
    <col min="2564" max="2564" width="15.7109375" style="12" bestFit="1" customWidth="1"/>
    <col min="2565" max="2565" width="8.7109375" style="12" bestFit="1" customWidth="1"/>
    <col min="2566" max="2566" width="15.7109375" style="12" bestFit="1" customWidth="1"/>
    <col min="2567" max="2567" width="8.7109375" style="12" bestFit="1" customWidth="1"/>
    <col min="2568" max="2568" width="12.7109375" style="12" bestFit="1" customWidth="1"/>
    <col min="2569" max="2816" width="9.140625" style="12"/>
    <col min="2817" max="2817" width="5.7109375" style="12" customWidth="1"/>
    <col min="2818" max="2818" width="25.7109375" style="12" customWidth="1"/>
    <col min="2819" max="2819" width="18.5703125" style="12" customWidth="1"/>
    <col min="2820" max="2820" width="15.7109375" style="12" bestFit="1" customWidth="1"/>
    <col min="2821" max="2821" width="8.7109375" style="12" bestFit="1" customWidth="1"/>
    <col min="2822" max="2822" width="15.7109375" style="12" bestFit="1" customWidth="1"/>
    <col min="2823" max="2823" width="8.7109375" style="12" bestFit="1" customWidth="1"/>
    <col min="2824" max="2824" width="12.7109375" style="12" bestFit="1" customWidth="1"/>
    <col min="2825" max="3072" width="9.140625" style="12"/>
    <col min="3073" max="3073" width="5.7109375" style="12" customWidth="1"/>
    <col min="3074" max="3074" width="25.7109375" style="12" customWidth="1"/>
    <col min="3075" max="3075" width="18.5703125" style="12" customWidth="1"/>
    <col min="3076" max="3076" width="15.7109375" style="12" bestFit="1" customWidth="1"/>
    <col min="3077" max="3077" width="8.7109375" style="12" bestFit="1" customWidth="1"/>
    <col min="3078" max="3078" width="15.7109375" style="12" bestFit="1" customWidth="1"/>
    <col min="3079" max="3079" width="8.7109375" style="12" bestFit="1" customWidth="1"/>
    <col min="3080" max="3080" width="12.7109375" style="12" bestFit="1" customWidth="1"/>
    <col min="3081" max="3328" width="9.140625" style="12"/>
    <col min="3329" max="3329" width="5.7109375" style="12" customWidth="1"/>
    <col min="3330" max="3330" width="25.7109375" style="12" customWidth="1"/>
    <col min="3331" max="3331" width="18.5703125" style="12" customWidth="1"/>
    <col min="3332" max="3332" width="15.7109375" style="12" bestFit="1" customWidth="1"/>
    <col min="3333" max="3333" width="8.7109375" style="12" bestFit="1" customWidth="1"/>
    <col min="3334" max="3334" width="15.7109375" style="12" bestFit="1" customWidth="1"/>
    <col min="3335" max="3335" width="8.7109375" style="12" bestFit="1" customWidth="1"/>
    <col min="3336" max="3336" width="12.7109375" style="12" bestFit="1" customWidth="1"/>
    <col min="3337" max="3584" width="9.140625" style="12"/>
    <col min="3585" max="3585" width="5.7109375" style="12" customWidth="1"/>
    <col min="3586" max="3586" width="25.7109375" style="12" customWidth="1"/>
    <col min="3587" max="3587" width="18.5703125" style="12" customWidth="1"/>
    <col min="3588" max="3588" width="15.7109375" style="12" bestFit="1" customWidth="1"/>
    <col min="3589" max="3589" width="8.7109375" style="12" bestFit="1" customWidth="1"/>
    <col min="3590" max="3590" width="15.7109375" style="12" bestFit="1" customWidth="1"/>
    <col min="3591" max="3591" width="8.7109375" style="12" bestFit="1" customWidth="1"/>
    <col min="3592" max="3592" width="12.7109375" style="12" bestFit="1" customWidth="1"/>
    <col min="3593" max="3840" width="9.140625" style="12"/>
    <col min="3841" max="3841" width="5.7109375" style="12" customWidth="1"/>
    <col min="3842" max="3842" width="25.7109375" style="12" customWidth="1"/>
    <col min="3843" max="3843" width="18.5703125" style="12" customWidth="1"/>
    <col min="3844" max="3844" width="15.7109375" style="12" bestFit="1" customWidth="1"/>
    <col min="3845" max="3845" width="8.7109375" style="12" bestFit="1" customWidth="1"/>
    <col min="3846" max="3846" width="15.7109375" style="12" bestFit="1" customWidth="1"/>
    <col min="3847" max="3847" width="8.7109375" style="12" bestFit="1" customWidth="1"/>
    <col min="3848" max="3848" width="12.7109375" style="12" bestFit="1" customWidth="1"/>
    <col min="3849" max="4096" width="9.140625" style="12"/>
    <col min="4097" max="4097" width="5.7109375" style="12" customWidth="1"/>
    <col min="4098" max="4098" width="25.7109375" style="12" customWidth="1"/>
    <col min="4099" max="4099" width="18.5703125" style="12" customWidth="1"/>
    <col min="4100" max="4100" width="15.7109375" style="12" bestFit="1" customWidth="1"/>
    <col min="4101" max="4101" width="8.7109375" style="12" bestFit="1" customWidth="1"/>
    <col min="4102" max="4102" width="15.7109375" style="12" bestFit="1" customWidth="1"/>
    <col min="4103" max="4103" width="8.7109375" style="12" bestFit="1" customWidth="1"/>
    <col min="4104" max="4104" width="12.7109375" style="12" bestFit="1" customWidth="1"/>
    <col min="4105" max="4352" width="9.140625" style="12"/>
    <col min="4353" max="4353" width="5.7109375" style="12" customWidth="1"/>
    <col min="4354" max="4354" width="25.7109375" style="12" customWidth="1"/>
    <col min="4355" max="4355" width="18.5703125" style="12" customWidth="1"/>
    <col min="4356" max="4356" width="15.7109375" style="12" bestFit="1" customWidth="1"/>
    <col min="4357" max="4357" width="8.7109375" style="12" bestFit="1" customWidth="1"/>
    <col min="4358" max="4358" width="15.7109375" style="12" bestFit="1" customWidth="1"/>
    <col min="4359" max="4359" width="8.7109375" style="12" bestFit="1" customWidth="1"/>
    <col min="4360" max="4360" width="12.7109375" style="12" bestFit="1" customWidth="1"/>
    <col min="4361" max="4608" width="9.140625" style="12"/>
    <col min="4609" max="4609" width="5.7109375" style="12" customWidth="1"/>
    <col min="4610" max="4610" width="25.7109375" style="12" customWidth="1"/>
    <col min="4611" max="4611" width="18.5703125" style="12" customWidth="1"/>
    <col min="4612" max="4612" width="15.7109375" style="12" bestFit="1" customWidth="1"/>
    <col min="4613" max="4613" width="8.7109375" style="12" bestFit="1" customWidth="1"/>
    <col min="4614" max="4614" width="15.7109375" style="12" bestFit="1" customWidth="1"/>
    <col min="4615" max="4615" width="8.7109375" style="12" bestFit="1" customWidth="1"/>
    <col min="4616" max="4616" width="12.7109375" style="12" bestFit="1" customWidth="1"/>
    <col min="4617" max="4864" width="9.140625" style="12"/>
    <col min="4865" max="4865" width="5.7109375" style="12" customWidth="1"/>
    <col min="4866" max="4866" width="25.7109375" style="12" customWidth="1"/>
    <col min="4867" max="4867" width="18.5703125" style="12" customWidth="1"/>
    <col min="4868" max="4868" width="15.7109375" style="12" bestFit="1" customWidth="1"/>
    <col min="4869" max="4869" width="8.7109375" style="12" bestFit="1" customWidth="1"/>
    <col min="4870" max="4870" width="15.7109375" style="12" bestFit="1" customWidth="1"/>
    <col min="4871" max="4871" width="8.7109375" style="12" bestFit="1" customWidth="1"/>
    <col min="4872" max="4872" width="12.7109375" style="12" bestFit="1" customWidth="1"/>
    <col min="4873" max="5120" width="9.140625" style="12"/>
    <col min="5121" max="5121" width="5.7109375" style="12" customWidth="1"/>
    <col min="5122" max="5122" width="25.7109375" style="12" customWidth="1"/>
    <col min="5123" max="5123" width="18.5703125" style="12" customWidth="1"/>
    <col min="5124" max="5124" width="15.7109375" style="12" bestFit="1" customWidth="1"/>
    <col min="5125" max="5125" width="8.7109375" style="12" bestFit="1" customWidth="1"/>
    <col min="5126" max="5126" width="15.7109375" style="12" bestFit="1" customWidth="1"/>
    <col min="5127" max="5127" width="8.7109375" style="12" bestFit="1" customWidth="1"/>
    <col min="5128" max="5128" width="12.7109375" style="12" bestFit="1" customWidth="1"/>
    <col min="5129" max="5376" width="9.140625" style="12"/>
    <col min="5377" max="5377" width="5.7109375" style="12" customWidth="1"/>
    <col min="5378" max="5378" width="25.7109375" style="12" customWidth="1"/>
    <col min="5379" max="5379" width="18.5703125" style="12" customWidth="1"/>
    <col min="5380" max="5380" width="15.7109375" style="12" bestFit="1" customWidth="1"/>
    <col min="5381" max="5381" width="8.7109375" style="12" bestFit="1" customWidth="1"/>
    <col min="5382" max="5382" width="15.7109375" style="12" bestFit="1" customWidth="1"/>
    <col min="5383" max="5383" width="8.7109375" style="12" bestFit="1" customWidth="1"/>
    <col min="5384" max="5384" width="12.7109375" style="12" bestFit="1" customWidth="1"/>
    <col min="5385" max="5632" width="9.140625" style="12"/>
    <col min="5633" max="5633" width="5.7109375" style="12" customWidth="1"/>
    <col min="5634" max="5634" width="25.7109375" style="12" customWidth="1"/>
    <col min="5635" max="5635" width="18.5703125" style="12" customWidth="1"/>
    <col min="5636" max="5636" width="15.7109375" style="12" bestFit="1" customWidth="1"/>
    <col min="5637" max="5637" width="8.7109375" style="12" bestFit="1" customWidth="1"/>
    <col min="5638" max="5638" width="15.7109375" style="12" bestFit="1" customWidth="1"/>
    <col min="5639" max="5639" width="8.7109375" style="12" bestFit="1" customWidth="1"/>
    <col min="5640" max="5640" width="12.7109375" style="12" bestFit="1" customWidth="1"/>
    <col min="5641" max="5888" width="9.140625" style="12"/>
    <col min="5889" max="5889" width="5.7109375" style="12" customWidth="1"/>
    <col min="5890" max="5890" width="25.7109375" style="12" customWidth="1"/>
    <col min="5891" max="5891" width="18.5703125" style="12" customWidth="1"/>
    <col min="5892" max="5892" width="15.7109375" style="12" bestFit="1" customWidth="1"/>
    <col min="5893" max="5893" width="8.7109375" style="12" bestFit="1" customWidth="1"/>
    <col min="5894" max="5894" width="15.7109375" style="12" bestFit="1" customWidth="1"/>
    <col min="5895" max="5895" width="8.7109375" style="12" bestFit="1" customWidth="1"/>
    <col min="5896" max="5896" width="12.7109375" style="12" bestFit="1" customWidth="1"/>
    <col min="5897" max="6144" width="9.140625" style="12"/>
    <col min="6145" max="6145" width="5.7109375" style="12" customWidth="1"/>
    <col min="6146" max="6146" width="25.7109375" style="12" customWidth="1"/>
    <col min="6147" max="6147" width="18.5703125" style="12" customWidth="1"/>
    <col min="6148" max="6148" width="15.7109375" style="12" bestFit="1" customWidth="1"/>
    <col min="6149" max="6149" width="8.7109375" style="12" bestFit="1" customWidth="1"/>
    <col min="6150" max="6150" width="15.7109375" style="12" bestFit="1" customWidth="1"/>
    <col min="6151" max="6151" width="8.7109375" style="12" bestFit="1" customWidth="1"/>
    <col min="6152" max="6152" width="12.7109375" style="12" bestFit="1" customWidth="1"/>
    <col min="6153" max="6400" width="9.140625" style="12"/>
    <col min="6401" max="6401" width="5.7109375" style="12" customWidth="1"/>
    <col min="6402" max="6402" width="25.7109375" style="12" customWidth="1"/>
    <col min="6403" max="6403" width="18.5703125" style="12" customWidth="1"/>
    <col min="6404" max="6404" width="15.7109375" style="12" bestFit="1" customWidth="1"/>
    <col min="6405" max="6405" width="8.7109375" style="12" bestFit="1" customWidth="1"/>
    <col min="6406" max="6406" width="15.7109375" style="12" bestFit="1" customWidth="1"/>
    <col min="6407" max="6407" width="8.7109375" style="12" bestFit="1" customWidth="1"/>
    <col min="6408" max="6408" width="12.7109375" style="12" bestFit="1" customWidth="1"/>
    <col min="6409" max="6656" width="9.140625" style="12"/>
    <col min="6657" max="6657" width="5.7109375" style="12" customWidth="1"/>
    <col min="6658" max="6658" width="25.7109375" style="12" customWidth="1"/>
    <col min="6659" max="6659" width="18.5703125" style="12" customWidth="1"/>
    <col min="6660" max="6660" width="15.7109375" style="12" bestFit="1" customWidth="1"/>
    <col min="6661" max="6661" width="8.7109375" style="12" bestFit="1" customWidth="1"/>
    <col min="6662" max="6662" width="15.7109375" style="12" bestFit="1" customWidth="1"/>
    <col min="6663" max="6663" width="8.7109375" style="12" bestFit="1" customWidth="1"/>
    <col min="6664" max="6664" width="12.7109375" style="12" bestFit="1" customWidth="1"/>
    <col min="6665" max="6912" width="9.140625" style="12"/>
    <col min="6913" max="6913" width="5.7109375" style="12" customWidth="1"/>
    <col min="6914" max="6914" width="25.7109375" style="12" customWidth="1"/>
    <col min="6915" max="6915" width="18.5703125" style="12" customWidth="1"/>
    <col min="6916" max="6916" width="15.7109375" style="12" bestFit="1" customWidth="1"/>
    <col min="6917" max="6917" width="8.7109375" style="12" bestFit="1" customWidth="1"/>
    <col min="6918" max="6918" width="15.7109375" style="12" bestFit="1" customWidth="1"/>
    <col min="6919" max="6919" width="8.7109375" style="12" bestFit="1" customWidth="1"/>
    <col min="6920" max="6920" width="12.7109375" style="12" bestFit="1" customWidth="1"/>
    <col min="6921" max="7168" width="9.140625" style="12"/>
    <col min="7169" max="7169" width="5.7109375" style="12" customWidth="1"/>
    <col min="7170" max="7170" width="25.7109375" style="12" customWidth="1"/>
    <col min="7171" max="7171" width="18.5703125" style="12" customWidth="1"/>
    <col min="7172" max="7172" width="15.7109375" style="12" bestFit="1" customWidth="1"/>
    <col min="7173" max="7173" width="8.7109375" style="12" bestFit="1" customWidth="1"/>
    <col min="7174" max="7174" width="15.7109375" style="12" bestFit="1" customWidth="1"/>
    <col min="7175" max="7175" width="8.7109375" style="12" bestFit="1" customWidth="1"/>
    <col min="7176" max="7176" width="12.7109375" style="12" bestFit="1" customWidth="1"/>
    <col min="7177" max="7424" width="9.140625" style="12"/>
    <col min="7425" max="7425" width="5.7109375" style="12" customWidth="1"/>
    <col min="7426" max="7426" width="25.7109375" style="12" customWidth="1"/>
    <col min="7427" max="7427" width="18.5703125" style="12" customWidth="1"/>
    <col min="7428" max="7428" width="15.7109375" style="12" bestFit="1" customWidth="1"/>
    <col min="7429" max="7429" width="8.7109375" style="12" bestFit="1" customWidth="1"/>
    <col min="7430" max="7430" width="15.7109375" style="12" bestFit="1" customWidth="1"/>
    <col min="7431" max="7431" width="8.7109375" style="12" bestFit="1" customWidth="1"/>
    <col min="7432" max="7432" width="12.7109375" style="12" bestFit="1" customWidth="1"/>
    <col min="7433" max="7680" width="9.140625" style="12"/>
    <col min="7681" max="7681" width="5.7109375" style="12" customWidth="1"/>
    <col min="7682" max="7682" width="25.7109375" style="12" customWidth="1"/>
    <col min="7683" max="7683" width="18.5703125" style="12" customWidth="1"/>
    <col min="7684" max="7684" width="15.7109375" style="12" bestFit="1" customWidth="1"/>
    <col min="7685" max="7685" width="8.7109375" style="12" bestFit="1" customWidth="1"/>
    <col min="7686" max="7686" width="15.7109375" style="12" bestFit="1" customWidth="1"/>
    <col min="7687" max="7687" width="8.7109375" style="12" bestFit="1" customWidth="1"/>
    <col min="7688" max="7688" width="12.7109375" style="12" bestFit="1" customWidth="1"/>
    <col min="7689" max="7936" width="9.140625" style="12"/>
    <col min="7937" max="7937" width="5.7109375" style="12" customWidth="1"/>
    <col min="7938" max="7938" width="25.7109375" style="12" customWidth="1"/>
    <col min="7939" max="7939" width="18.5703125" style="12" customWidth="1"/>
    <col min="7940" max="7940" width="15.7109375" style="12" bestFit="1" customWidth="1"/>
    <col min="7941" max="7941" width="8.7109375" style="12" bestFit="1" customWidth="1"/>
    <col min="7942" max="7942" width="15.7109375" style="12" bestFit="1" customWidth="1"/>
    <col min="7943" max="7943" width="8.7109375" style="12" bestFit="1" customWidth="1"/>
    <col min="7944" max="7944" width="12.7109375" style="12" bestFit="1" customWidth="1"/>
    <col min="7945" max="8192" width="9.140625" style="12"/>
    <col min="8193" max="8193" width="5.7109375" style="12" customWidth="1"/>
    <col min="8194" max="8194" width="25.7109375" style="12" customWidth="1"/>
    <col min="8195" max="8195" width="18.5703125" style="12" customWidth="1"/>
    <col min="8196" max="8196" width="15.7109375" style="12" bestFit="1" customWidth="1"/>
    <col min="8197" max="8197" width="8.7109375" style="12" bestFit="1" customWidth="1"/>
    <col min="8198" max="8198" width="15.7109375" style="12" bestFit="1" customWidth="1"/>
    <col min="8199" max="8199" width="8.7109375" style="12" bestFit="1" customWidth="1"/>
    <col min="8200" max="8200" width="12.7109375" style="12" bestFit="1" customWidth="1"/>
    <col min="8201" max="8448" width="9.140625" style="12"/>
    <col min="8449" max="8449" width="5.7109375" style="12" customWidth="1"/>
    <col min="8450" max="8450" width="25.7109375" style="12" customWidth="1"/>
    <col min="8451" max="8451" width="18.5703125" style="12" customWidth="1"/>
    <col min="8452" max="8452" width="15.7109375" style="12" bestFit="1" customWidth="1"/>
    <col min="8453" max="8453" width="8.7109375" style="12" bestFit="1" customWidth="1"/>
    <col min="8454" max="8454" width="15.7109375" style="12" bestFit="1" customWidth="1"/>
    <col min="8455" max="8455" width="8.7109375" style="12" bestFit="1" customWidth="1"/>
    <col min="8456" max="8456" width="12.7109375" style="12" bestFit="1" customWidth="1"/>
    <col min="8457" max="8704" width="9.140625" style="12"/>
    <col min="8705" max="8705" width="5.7109375" style="12" customWidth="1"/>
    <col min="8706" max="8706" width="25.7109375" style="12" customWidth="1"/>
    <col min="8707" max="8707" width="18.5703125" style="12" customWidth="1"/>
    <col min="8708" max="8708" width="15.7109375" style="12" bestFit="1" customWidth="1"/>
    <col min="8709" max="8709" width="8.7109375" style="12" bestFit="1" customWidth="1"/>
    <col min="8710" max="8710" width="15.7109375" style="12" bestFit="1" customWidth="1"/>
    <col min="8711" max="8711" width="8.7109375" style="12" bestFit="1" customWidth="1"/>
    <col min="8712" max="8712" width="12.7109375" style="12" bestFit="1" customWidth="1"/>
    <col min="8713" max="8960" width="9.140625" style="12"/>
    <col min="8961" max="8961" width="5.7109375" style="12" customWidth="1"/>
    <col min="8962" max="8962" width="25.7109375" style="12" customWidth="1"/>
    <col min="8963" max="8963" width="18.5703125" style="12" customWidth="1"/>
    <col min="8964" max="8964" width="15.7109375" style="12" bestFit="1" customWidth="1"/>
    <col min="8965" max="8965" width="8.7109375" style="12" bestFit="1" customWidth="1"/>
    <col min="8966" max="8966" width="15.7109375" style="12" bestFit="1" customWidth="1"/>
    <col min="8967" max="8967" width="8.7109375" style="12" bestFit="1" customWidth="1"/>
    <col min="8968" max="8968" width="12.7109375" style="12" bestFit="1" customWidth="1"/>
    <col min="8969" max="9216" width="9.140625" style="12"/>
    <col min="9217" max="9217" width="5.7109375" style="12" customWidth="1"/>
    <col min="9218" max="9218" width="25.7109375" style="12" customWidth="1"/>
    <col min="9219" max="9219" width="18.5703125" style="12" customWidth="1"/>
    <col min="9220" max="9220" width="15.7109375" style="12" bestFit="1" customWidth="1"/>
    <col min="9221" max="9221" width="8.7109375" style="12" bestFit="1" customWidth="1"/>
    <col min="9222" max="9222" width="15.7109375" style="12" bestFit="1" customWidth="1"/>
    <col min="9223" max="9223" width="8.7109375" style="12" bestFit="1" customWidth="1"/>
    <col min="9224" max="9224" width="12.7109375" style="12" bestFit="1" customWidth="1"/>
    <col min="9225" max="9472" width="9.140625" style="12"/>
    <col min="9473" max="9473" width="5.7109375" style="12" customWidth="1"/>
    <col min="9474" max="9474" width="25.7109375" style="12" customWidth="1"/>
    <col min="9475" max="9475" width="18.5703125" style="12" customWidth="1"/>
    <col min="9476" max="9476" width="15.7109375" style="12" bestFit="1" customWidth="1"/>
    <col min="9477" max="9477" width="8.7109375" style="12" bestFit="1" customWidth="1"/>
    <col min="9478" max="9478" width="15.7109375" style="12" bestFit="1" customWidth="1"/>
    <col min="9479" max="9479" width="8.7109375" style="12" bestFit="1" customWidth="1"/>
    <col min="9480" max="9480" width="12.7109375" style="12" bestFit="1" customWidth="1"/>
    <col min="9481" max="9728" width="9.140625" style="12"/>
    <col min="9729" max="9729" width="5.7109375" style="12" customWidth="1"/>
    <col min="9730" max="9730" width="25.7109375" style="12" customWidth="1"/>
    <col min="9731" max="9731" width="18.5703125" style="12" customWidth="1"/>
    <col min="9732" max="9732" width="15.7109375" style="12" bestFit="1" customWidth="1"/>
    <col min="9733" max="9733" width="8.7109375" style="12" bestFit="1" customWidth="1"/>
    <col min="9734" max="9734" width="15.7109375" style="12" bestFit="1" customWidth="1"/>
    <col min="9735" max="9735" width="8.7109375" style="12" bestFit="1" customWidth="1"/>
    <col min="9736" max="9736" width="12.7109375" style="12" bestFit="1" customWidth="1"/>
    <col min="9737" max="9984" width="9.140625" style="12"/>
    <col min="9985" max="9985" width="5.7109375" style="12" customWidth="1"/>
    <col min="9986" max="9986" width="25.7109375" style="12" customWidth="1"/>
    <col min="9987" max="9987" width="18.5703125" style="12" customWidth="1"/>
    <col min="9988" max="9988" width="15.7109375" style="12" bestFit="1" customWidth="1"/>
    <col min="9989" max="9989" width="8.7109375" style="12" bestFit="1" customWidth="1"/>
    <col min="9990" max="9990" width="15.7109375" style="12" bestFit="1" customWidth="1"/>
    <col min="9991" max="9991" width="8.7109375" style="12" bestFit="1" customWidth="1"/>
    <col min="9992" max="9992" width="12.7109375" style="12" bestFit="1" customWidth="1"/>
    <col min="9993" max="10240" width="9.140625" style="12"/>
    <col min="10241" max="10241" width="5.7109375" style="12" customWidth="1"/>
    <col min="10242" max="10242" width="25.7109375" style="12" customWidth="1"/>
    <col min="10243" max="10243" width="18.5703125" style="12" customWidth="1"/>
    <col min="10244" max="10244" width="15.7109375" style="12" bestFit="1" customWidth="1"/>
    <col min="10245" max="10245" width="8.7109375" style="12" bestFit="1" customWidth="1"/>
    <col min="10246" max="10246" width="15.7109375" style="12" bestFit="1" customWidth="1"/>
    <col min="10247" max="10247" width="8.7109375" style="12" bestFit="1" customWidth="1"/>
    <col min="10248" max="10248" width="12.7109375" style="12" bestFit="1" customWidth="1"/>
    <col min="10249" max="10496" width="9.140625" style="12"/>
    <col min="10497" max="10497" width="5.7109375" style="12" customWidth="1"/>
    <col min="10498" max="10498" width="25.7109375" style="12" customWidth="1"/>
    <col min="10499" max="10499" width="18.5703125" style="12" customWidth="1"/>
    <col min="10500" max="10500" width="15.7109375" style="12" bestFit="1" customWidth="1"/>
    <col min="10501" max="10501" width="8.7109375" style="12" bestFit="1" customWidth="1"/>
    <col min="10502" max="10502" width="15.7109375" style="12" bestFit="1" customWidth="1"/>
    <col min="10503" max="10503" width="8.7109375" style="12" bestFit="1" customWidth="1"/>
    <col min="10504" max="10504" width="12.7109375" style="12" bestFit="1" customWidth="1"/>
    <col min="10505" max="10752" width="9.140625" style="12"/>
    <col min="10753" max="10753" width="5.7109375" style="12" customWidth="1"/>
    <col min="10754" max="10754" width="25.7109375" style="12" customWidth="1"/>
    <col min="10755" max="10755" width="18.5703125" style="12" customWidth="1"/>
    <col min="10756" max="10756" width="15.7109375" style="12" bestFit="1" customWidth="1"/>
    <col min="10757" max="10757" width="8.7109375" style="12" bestFit="1" customWidth="1"/>
    <col min="10758" max="10758" width="15.7109375" style="12" bestFit="1" customWidth="1"/>
    <col min="10759" max="10759" width="8.7109375" style="12" bestFit="1" customWidth="1"/>
    <col min="10760" max="10760" width="12.7109375" style="12" bestFit="1" customWidth="1"/>
    <col min="10761" max="11008" width="9.140625" style="12"/>
    <col min="11009" max="11009" width="5.7109375" style="12" customWidth="1"/>
    <col min="11010" max="11010" width="25.7109375" style="12" customWidth="1"/>
    <col min="11011" max="11011" width="18.5703125" style="12" customWidth="1"/>
    <col min="11012" max="11012" width="15.7109375" style="12" bestFit="1" customWidth="1"/>
    <col min="11013" max="11013" width="8.7109375" style="12" bestFit="1" customWidth="1"/>
    <col min="11014" max="11014" width="15.7109375" style="12" bestFit="1" customWidth="1"/>
    <col min="11015" max="11015" width="8.7109375" style="12" bestFit="1" customWidth="1"/>
    <col min="11016" max="11016" width="12.7109375" style="12" bestFit="1" customWidth="1"/>
    <col min="11017" max="11264" width="9.140625" style="12"/>
    <col min="11265" max="11265" width="5.7109375" style="12" customWidth="1"/>
    <col min="11266" max="11266" width="25.7109375" style="12" customWidth="1"/>
    <col min="11267" max="11267" width="18.5703125" style="12" customWidth="1"/>
    <col min="11268" max="11268" width="15.7109375" style="12" bestFit="1" customWidth="1"/>
    <col min="11269" max="11269" width="8.7109375" style="12" bestFit="1" customWidth="1"/>
    <col min="11270" max="11270" width="15.7109375" style="12" bestFit="1" customWidth="1"/>
    <col min="11271" max="11271" width="8.7109375" style="12" bestFit="1" customWidth="1"/>
    <col min="11272" max="11272" width="12.7109375" style="12" bestFit="1" customWidth="1"/>
    <col min="11273" max="11520" width="9.140625" style="12"/>
    <col min="11521" max="11521" width="5.7109375" style="12" customWidth="1"/>
    <col min="11522" max="11522" width="25.7109375" style="12" customWidth="1"/>
    <col min="11523" max="11523" width="18.5703125" style="12" customWidth="1"/>
    <col min="11524" max="11524" width="15.7109375" style="12" bestFit="1" customWidth="1"/>
    <col min="11525" max="11525" width="8.7109375" style="12" bestFit="1" customWidth="1"/>
    <col min="11526" max="11526" width="15.7109375" style="12" bestFit="1" customWidth="1"/>
    <col min="11527" max="11527" width="8.7109375" style="12" bestFit="1" customWidth="1"/>
    <col min="11528" max="11528" width="12.7109375" style="12" bestFit="1" customWidth="1"/>
    <col min="11529" max="11776" width="9.140625" style="12"/>
    <col min="11777" max="11777" width="5.7109375" style="12" customWidth="1"/>
    <col min="11778" max="11778" width="25.7109375" style="12" customWidth="1"/>
    <col min="11779" max="11779" width="18.5703125" style="12" customWidth="1"/>
    <col min="11780" max="11780" width="15.7109375" style="12" bestFit="1" customWidth="1"/>
    <col min="11781" max="11781" width="8.7109375" style="12" bestFit="1" customWidth="1"/>
    <col min="11782" max="11782" width="15.7109375" style="12" bestFit="1" customWidth="1"/>
    <col min="11783" max="11783" width="8.7109375" style="12" bestFit="1" customWidth="1"/>
    <col min="11784" max="11784" width="12.7109375" style="12" bestFit="1" customWidth="1"/>
    <col min="11785" max="12032" width="9.140625" style="12"/>
    <col min="12033" max="12033" width="5.7109375" style="12" customWidth="1"/>
    <col min="12034" max="12034" width="25.7109375" style="12" customWidth="1"/>
    <col min="12035" max="12035" width="18.5703125" style="12" customWidth="1"/>
    <col min="12036" max="12036" width="15.7109375" style="12" bestFit="1" customWidth="1"/>
    <col min="12037" max="12037" width="8.7109375" style="12" bestFit="1" customWidth="1"/>
    <col min="12038" max="12038" width="15.7109375" style="12" bestFit="1" customWidth="1"/>
    <col min="12039" max="12039" width="8.7109375" style="12" bestFit="1" customWidth="1"/>
    <col min="12040" max="12040" width="12.7109375" style="12" bestFit="1" customWidth="1"/>
    <col min="12041" max="12288" width="9.140625" style="12"/>
    <col min="12289" max="12289" width="5.7109375" style="12" customWidth="1"/>
    <col min="12290" max="12290" width="25.7109375" style="12" customWidth="1"/>
    <col min="12291" max="12291" width="18.5703125" style="12" customWidth="1"/>
    <col min="12292" max="12292" width="15.7109375" style="12" bestFit="1" customWidth="1"/>
    <col min="12293" max="12293" width="8.7109375" style="12" bestFit="1" customWidth="1"/>
    <col min="12294" max="12294" width="15.7109375" style="12" bestFit="1" customWidth="1"/>
    <col min="12295" max="12295" width="8.7109375" style="12" bestFit="1" customWidth="1"/>
    <col min="12296" max="12296" width="12.7109375" style="12" bestFit="1" customWidth="1"/>
    <col min="12297" max="12544" width="9.140625" style="12"/>
    <col min="12545" max="12545" width="5.7109375" style="12" customWidth="1"/>
    <col min="12546" max="12546" width="25.7109375" style="12" customWidth="1"/>
    <col min="12547" max="12547" width="18.5703125" style="12" customWidth="1"/>
    <col min="12548" max="12548" width="15.7109375" style="12" bestFit="1" customWidth="1"/>
    <col min="12549" max="12549" width="8.7109375" style="12" bestFit="1" customWidth="1"/>
    <col min="12550" max="12550" width="15.7109375" style="12" bestFit="1" customWidth="1"/>
    <col min="12551" max="12551" width="8.7109375" style="12" bestFit="1" customWidth="1"/>
    <col min="12552" max="12552" width="12.7109375" style="12" bestFit="1" customWidth="1"/>
    <col min="12553" max="12800" width="9.140625" style="12"/>
    <col min="12801" max="12801" width="5.7109375" style="12" customWidth="1"/>
    <col min="12802" max="12802" width="25.7109375" style="12" customWidth="1"/>
    <col min="12803" max="12803" width="18.5703125" style="12" customWidth="1"/>
    <col min="12804" max="12804" width="15.7109375" style="12" bestFit="1" customWidth="1"/>
    <col min="12805" max="12805" width="8.7109375" style="12" bestFit="1" customWidth="1"/>
    <col min="12806" max="12806" width="15.7109375" style="12" bestFit="1" customWidth="1"/>
    <col min="12807" max="12807" width="8.7109375" style="12" bestFit="1" customWidth="1"/>
    <col min="12808" max="12808" width="12.7109375" style="12" bestFit="1" customWidth="1"/>
    <col min="12809" max="13056" width="9.140625" style="12"/>
    <col min="13057" max="13057" width="5.7109375" style="12" customWidth="1"/>
    <col min="13058" max="13058" width="25.7109375" style="12" customWidth="1"/>
    <col min="13059" max="13059" width="18.5703125" style="12" customWidth="1"/>
    <col min="13060" max="13060" width="15.7109375" style="12" bestFit="1" customWidth="1"/>
    <col min="13061" max="13061" width="8.7109375" style="12" bestFit="1" customWidth="1"/>
    <col min="13062" max="13062" width="15.7109375" style="12" bestFit="1" customWidth="1"/>
    <col min="13063" max="13063" width="8.7109375" style="12" bestFit="1" customWidth="1"/>
    <col min="13064" max="13064" width="12.7109375" style="12" bestFit="1" customWidth="1"/>
    <col min="13065" max="13312" width="9.140625" style="12"/>
    <col min="13313" max="13313" width="5.7109375" style="12" customWidth="1"/>
    <col min="13314" max="13314" width="25.7109375" style="12" customWidth="1"/>
    <col min="13315" max="13315" width="18.5703125" style="12" customWidth="1"/>
    <col min="13316" max="13316" width="15.7109375" style="12" bestFit="1" customWidth="1"/>
    <col min="13317" max="13317" width="8.7109375" style="12" bestFit="1" customWidth="1"/>
    <col min="13318" max="13318" width="15.7109375" style="12" bestFit="1" customWidth="1"/>
    <col min="13319" max="13319" width="8.7109375" style="12" bestFit="1" customWidth="1"/>
    <col min="13320" max="13320" width="12.7109375" style="12" bestFit="1" customWidth="1"/>
    <col min="13321" max="13568" width="9.140625" style="12"/>
    <col min="13569" max="13569" width="5.7109375" style="12" customWidth="1"/>
    <col min="13570" max="13570" width="25.7109375" style="12" customWidth="1"/>
    <col min="13571" max="13571" width="18.5703125" style="12" customWidth="1"/>
    <col min="13572" max="13572" width="15.7109375" style="12" bestFit="1" customWidth="1"/>
    <col min="13573" max="13573" width="8.7109375" style="12" bestFit="1" customWidth="1"/>
    <col min="13574" max="13574" width="15.7109375" style="12" bestFit="1" customWidth="1"/>
    <col min="13575" max="13575" width="8.7109375" style="12" bestFit="1" customWidth="1"/>
    <col min="13576" max="13576" width="12.7109375" style="12" bestFit="1" customWidth="1"/>
    <col min="13577" max="13824" width="9.140625" style="12"/>
    <col min="13825" max="13825" width="5.7109375" style="12" customWidth="1"/>
    <col min="13826" max="13826" width="25.7109375" style="12" customWidth="1"/>
    <col min="13827" max="13827" width="18.5703125" style="12" customWidth="1"/>
    <col min="13828" max="13828" width="15.7109375" style="12" bestFit="1" customWidth="1"/>
    <col min="13829" max="13829" width="8.7109375" style="12" bestFit="1" customWidth="1"/>
    <col min="13830" max="13830" width="15.7109375" style="12" bestFit="1" customWidth="1"/>
    <col min="13831" max="13831" width="8.7109375" style="12" bestFit="1" customWidth="1"/>
    <col min="13832" max="13832" width="12.7109375" style="12" bestFit="1" customWidth="1"/>
    <col min="13833" max="14080" width="9.140625" style="12"/>
    <col min="14081" max="14081" width="5.7109375" style="12" customWidth="1"/>
    <col min="14082" max="14082" width="25.7109375" style="12" customWidth="1"/>
    <col min="14083" max="14083" width="18.5703125" style="12" customWidth="1"/>
    <col min="14084" max="14084" width="15.7109375" style="12" bestFit="1" customWidth="1"/>
    <col min="14085" max="14085" width="8.7109375" style="12" bestFit="1" customWidth="1"/>
    <col min="14086" max="14086" width="15.7109375" style="12" bestFit="1" customWidth="1"/>
    <col min="14087" max="14087" width="8.7109375" style="12" bestFit="1" customWidth="1"/>
    <col min="14088" max="14088" width="12.7109375" style="12" bestFit="1" customWidth="1"/>
    <col min="14089" max="14336" width="9.140625" style="12"/>
    <col min="14337" max="14337" width="5.7109375" style="12" customWidth="1"/>
    <col min="14338" max="14338" width="25.7109375" style="12" customWidth="1"/>
    <col min="14339" max="14339" width="18.5703125" style="12" customWidth="1"/>
    <col min="14340" max="14340" width="15.7109375" style="12" bestFit="1" customWidth="1"/>
    <col min="14341" max="14341" width="8.7109375" style="12" bestFit="1" customWidth="1"/>
    <col min="14342" max="14342" width="15.7109375" style="12" bestFit="1" customWidth="1"/>
    <col min="14343" max="14343" width="8.7109375" style="12" bestFit="1" customWidth="1"/>
    <col min="14344" max="14344" width="12.7109375" style="12" bestFit="1" customWidth="1"/>
    <col min="14345" max="14592" width="9.140625" style="12"/>
    <col min="14593" max="14593" width="5.7109375" style="12" customWidth="1"/>
    <col min="14594" max="14594" width="25.7109375" style="12" customWidth="1"/>
    <col min="14595" max="14595" width="18.5703125" style="12" customWidth="1"/>
    <col min="14596" max="14596" width="15.7109375" style="12" bestFit="1" customWidth="1"/>
    <col min="14597" max="14597" width="8.7109375" style="12" bestFit="1" customWidth="1"/>
    <col min="14598" max="14598" width="15.7109375" style="12" bestFit="1" customWidth="1"/>
    <col min="14599" max="14599" width="8.7109375" style="12" bestFit="1" customWidth="1"/>
    <col min="14600" max="14600" width="12.7109375" style="12" bestFit="1" customWidth="1"/>
    <col min="14601" max="14848" width="9.140625" style="12"/>
    <col min="14849" max="14849" width="5.7109375" style="12" customWidth="1"/>
    <col min="14850" max="14850" width="25.7109375" style="12" customWidth="1"/>
    <col min="14851" max="14851" width="18.5703125" style="12" customWidth="1"/>
    <col min="14852" max="14852" width="15.7109375" style="12" bestFit="1" customWidth="1"/>
    <col min="14853" max="14853" width="8.7109375" style="12" bestFit="1" customWidth="1"/>
    <col min="14854" max="14854" width="15.7109375" style="12" bestFit="1" customWidth="1"/>
    <col min="14855" max="14855" width="8.7109375" style="12" bestFit="1" customWidth="1"/>
    <col min="14856" max="14856" width="12.7109375" style="12" bestFit="1" customWidth="1"/>
    <col min="14857" max="15104" width="9.140625" style="12"/>
    <col min="15105" max="15105" width="5.7109375" style="12" customWidth="1"/>
    <col min="15106" max="15106" width="25.7109375" style="12" customWidth="1"/>
    <col min="15107" max="15107" width="18.5703125" style="12" customWidth="1"/>
    <col min="15108" max="15108" width="15.7109375" style="12" bestFit="1" customWidth="1"/>
    <col min="15109" max="15109" width="8.7109375" style="12" bestFit="1" customWidth="1"/>
    <col min="15110" max="15110" width="15.7109375" style="12" bestFit="1" customWidth="1"/>
    <col min="15111" max="15111" width="8.7109375" style="12" bestFit="1" customWidth="1"/>
    <col min="15112" max="15112" width="12.7109375" style="12" bestFit="1" customWidth="1"/>
    <col min="15113" max="15360" width="9.140625" style="12"/>
    <col min="15361" max="15361" width="5.7109375" style="12" customWidth="1"/>
    <col min="15362" max="15362" width="25.7109375" style="12" customWidth="1"/>
    <col min="15363" max="15363" width="18.5703125" style="12" customWidth="1"/>
    <col min="15364" max="15364" width="15.7109375" style="12" bestFit="1" customWidth="1"/>
    <col min="15365" max="15365" width="8.7109375" style="12" bestFit="1" customWidth="1"/>
    <col min="15366" max="15366" width="15.7109375" style="12" bestFit="1" customWidth="1"/>
    <col min="15367" max="15367" width="8.7109375" style="12" bestFit="1" customWidth="1"/>
    <col min="15368" max="15368" width="12.7109375" style="12" bestFit="1" customWidth="1"/>
    <col min="15369" max="15616" width="9.140625" style="12"/>
    <col min="15617" max="15617" width="5.7109375" style="12" customWidth="1"/>
    <col min="15618" max="15618" width="25.7109375" style="12" customWidth="1"/>
    <col min="15619" max="15619" width="18.5703125" style="12" customWidth="1"/>
    <col min="15620" max="15620" width="15.7109375" style="12" bestFit="1" customWidth="1"/>
    <col min="15621" max="15621" width="8.7109375" style="12" bestFit="1" customWidth="1"/>
    <col min="15622" max="15622" width="15.7109375" style="12" bestFit="1" customWidth="1"/>
    <col min="15623" max="15623" width="8.7109375" style="12" bestFit="1" customWidth="1"/>
    <col min="15624" max="15624" width="12.7109375" style="12" bestFit="1" customWidth="1"/>
    <col min="15625" max="15872" width="9.140625" style="12"/>
    <col min="15873" max="15873" width="5.7109375" style="12" customWidth="1"/>
    <col min="15874" max="15874" width="25.7109375" style="12" customWidth="1"/>
    <col min="15875" max="15875" width="18.5703125" style="12" customWidth="1"/>
    <col min="15876" max="15876" width="15.7109375" style="12" bestFit="1" customWidth="1"/>
    <col min="15877" max="15877" width="8.7109375" style="12" bestFit="1" customWidth="1"/>
    <col min="15878" max="15878" width="15.7109375" style="12" bestFit="1" customWidth="1"/>
    <col min="15879" max="15879" width="8.7109375" style="12" bestFit="1" customWidth="1"/>
    <col min="15880" max="15880" width="12.7109375" style="12" bestFit="1" customWidth="1"/>
    <col min="15881" max="16128" width="9.140625" style="12"/>
    <col min="16129" max="16129" width="5.7109375" style="12" customWidth="1"/>
    <col min="16130" max="16130" width="25.7109375" style="12" customWidth="1"/>
    <col min="16131" max="16131" width="18.5703125" style="12" customWidth="1"/>
    <col min="16132" max="16132" width="15.7109375" style="12" bestFit="1" customWidth="1"/>
    <col min="16133" max="16133" width="8.7109375" style="12" bestFit="1" customWidth="1"/>
    <col min="16134" max="16134" width="15.7109375" style="12" bestFit="1" customWidth="1"/>
    <col min="16135" max="16135" width="8.7109375" style="12" bestFit="1" customWidth="1"/>
    <col min="16136" max="16136" width="12.7109375" style="12" bestFit="1" customWidth="1"/>
    <col min="16137" max="16384" width="9.140625" style="12"/>
  </cols>
  <sheetData>
    <row r="1" spans="1:7" ht="18" x14ac:dyDescent="0.25">
      <c r="A1" s="76" t="s">
        <v>189</v>
      </c>
      <c r="B1" s="76"/>
      <c r="C1" s="76"/>
      <c r="D1" s="76"/>
      <c r="E1" s="76"/>
      <c r="F1" s="76"/>
      <c r="G1" s="76"/>
    </row>
    <row r="2" spans="1:7" x14ac:dyDescent="0.2">
      <c r="A2" s="77" t="s">
        <v>0</v>
      </c>
      <c r="B2" s="77"/>
      <c r="C2" s="77"/>
      <c r="D2" s="77"/>
      <c r="E2" s="77"/>
      <c r="F2" s="77"/>
      <c r="G2" s="77"/>
    </row>
    <row r="4" spans="1:7" ht="15.75" x14ac:dyDescent="0.25">
      <c r="A4" s="74" t="s">
        <v>162</v>
      </c>
      <c r="B4" s="74"/>
      <c r="C4" s="74"/>
      <c r="D4" s="74"/>
      <c r="E4" s="74"/>
      <c r="F4" s="74"/>
      <c r="G4" s="74"/>
    </row>
    <row r="5" spans="1:7" ht="15.75" x14ac:dyDescent="0.25">
      <c r="A5" s="74" t="s">
        <v>109</v>
      </c>
      <c r="B5" s="74"/>
      <c r="C5" s="74"/>
      <c r="D5" s="74"/>
      <c r="E5" s="74"/>
      <c r="F5" s="74"/>
      <c r="G5" s="74"/>
    </row>
    <row r="7" spans="1:7" s="7" customFormat="1" ht="15" x14ac:dyDescent="0.25">
      <c r="A7" s="7" t="s">
        <v>163</v>
      </c>
      <c r="D7" s="5">
        <v>46022</v>
      </c>
      <c r="E7" s="57" t="s">
        <v>3</v>
      </c>
      <c r="F7" s="5">
        <v>45657</v>
      </c>
      <c r="G7" s="57" t="s">
        <v>3</v>
      </c>
    </row>
    <row r="8" spans="1:7" s="27" customFormat="1" x14ac:dyDescent="0.2">
      <c r="B8" s="27" t="s">
        <v>164</v>
      </c>
      <c r="D8" s="26">
        <f>'[1]balanço e dre '!F162</f>
        <v>75455585.450000003</v>
      </c>
      <c r="E8" s="58">
        <f>D8/D12*100</f>
        <v>87.667748357068461</v>
      </c>
      <c r="F8" s="26">
        <v>65933885.659999996</v>
      </c>
      <c r="G8" s="58">
        <v>82.368491524672351</v>
      </c>
    </row>
    <row r="9" spans="1:7" s="27" customFormat="1" x14ac:dyDescent="0.2">
      <c r="B9" s="27" t="s">
        <v>165</v>
      </c>
      <c r="D9" s="26">
        <f>'[1]balanço e dre '!F186</f>
        <v>872736.91</v>
      </c>
      <c r="E9" s="58">
        <f>D9/D12*100</f>
        <v>1.0139856360733532</v>
      </c>
      <c r="F9" s="26">
        <v>1234516.8799999999</v>
      </c>
      <c r="G9" s="58">
        <v>1.5422311630730146</v>
      </c>
    </row>
    <row r="10" spans="1:7" s="27" customFormat="1" x14ac:dyDescent="0.2">
      <c r="B10" s="27" t="s">
        <v>215</v>
      </c>
      <c r="D10" s="26">
        <f>'[1]balanço e dre '!F188</f>
        <v>9741625.6699999999</v>
      </c>
      <c r="E10" s="58">
        <f>D10/D12*100</f>
        <v>11.31826600685819</v>
      </c>
      <c r="F10" s="26">
        <v>12879057.890000001</v>
      </c>
      <c r="G10" s="58">
        <v>16.089277312254641</v>
      </c>
    </row>
    <row r="11" spans="1:7" s="27" customFormat="1" x14ac:dyDescent="0.2">
      <c r="D11" s="26"/>
      <c r="E11" s="58"/>
      <c r="F11" s="26"/>
      <c r="G11" s="58"/>
    </row>
    <row r="12" spans="1:7" s="7" customFormat="1" ht="15" x14ac:dyDescent="0.25">
      <c r="A12" s="7" t="s">
        <v>166</v>
      </c>
      <c r="D12" s="25">
        <f>SUM(D8:D11)</f>
        <v>86069948.030000001</v>
      </c>
      <c r="E12" s="31">
        <f>D12/D12*100</f>
        <v>100</v>
      </c>
      <c r="F12" s="25">
        <v>80047460.429999992</v>
      </c>
      <c r="G12" s="31">
        <v>100</v>
      </c>
    </row>
    <row r="13" spans="1:7" s="27" customFormat="1" x14ac:dyDescent="0.2">
      <c r="D13" s="26"/>
      <c r="E13" s="58"/>
      <c r="F13" s="26"/>
      <c r="G13" s="58"/>
    </row>
    <row r="14" spans="1:7" s="7" customFormat="1" ht="15" x14ac:dyDescent="0.25">
      <c r="A14" s="7" t="s">
        <v>167</v>
      </c>
      <c r="D14" s="25"/>
      <c r="E14" s="31"/>
      <c r="F14" s="25"/>
      <c r="G14" s="31"/>
    </row>
    <row r="15" spans="1:7" s="27" customFormat="1" x14ac:dyDescent="0.2">
      <c r="B15" s="27" t="s">
        <v>168</v>
      </c>
      <c r="D15" s="26">
        <f>'[1]balanço e dre '!F170+'[1]balanço e dre '!F171</f>
        <v>21704574.280000001</v>
      </c>
      <c r="E15" s="58">
        <f>D15/D20*100</f>
        <v>41.879210992399081</v>
      </c>
      <c r="F15" s="26">
        <v>19412381.170000002</v>
      </c>
      <c r="G15" s="58">
        <v>41.774146930642353</v>
      </c>
    </row>
    <row r="16" spans="1:7" s="27" customFormat="1" x14ac:dyDescent="0.2">
      <c r="B16" s="27" t="s">
        <v>169</v>
      </c>
      <c r="D16" s="26">
        <f>'[1]balanço e dre '!F167</f>
        <v>24712696.890000001</v>
      </c>
      <c r="E16" s="58">
        <f>D16/D$20*100</f>
        <v>47.683416126764712</v>
      </c>
      <c r="F16" s="26">
        <v>21643609.130000003</v>
      </c>
      <c r="G16" s="58">
        <v>46.575600385556015</v>
      </c>
    </row>
    <row r="17" spans="1:8" s="27" customFormat="1" x14ac:dyDescent="0.2">
      <c r="B17" s="27" t="s">
        <v>170</v>
      </c>
      <c r="D17" s="26">
        <f>'[1]balanço e dre '!F172+'[1]balanço e dre '!F173-D26</f>
        <v>5381341.7100000009</v>
      </c>
      <c r="E17" s="58">
        <f>D17/D$20*100</f>
        <v>10.383357074317502</v>
      </c>
      <c r="F17" s="26">
        <v>5367871.8599999994</v>
      </c>
      <c r="G17" s="58">
        <v>11.551301502931514</v>
      </c>
    </row>
    <row r="18" spans="1:8" s="27" customFormat="1" x14ac:dyDescent="0.2">
      <c r="B18" s="27" t="s">
        <v>216</v>
      </c>
      <c r="D18" s="26">
        <f>'[1]balanço e dre '!F185</f>
        <v>27994.560000000001</v>
      </c>
      <c r="E18" s="58">
        <f>D18/D$20*100</f>
        <v>5.4015806518706591E-2</v>
      </c>
      <c r="F18" s="26">
        <v>45982.46</v>
      </c>
      <c r="G18" s="58">
        <v>9.8951180870120142E-2</v>
      </c>
    </row>
    <row r="19" spans="1:8" s="27" customFormat="1" x14ac:dyDescent="0.2">
      <c r="D19" s="26"/>
      <c r="E19" s="58"/>
      <c r="F19" s="26"/>
      <c r="G19" s="58"/>
    </row>
    <row r="20" spans="1:8" s="7" customFormat="1" ht="15" x14ac:dyDescent="0.25">
      <c r="A20" s="7" t="s">
        <v>171</v>
      </c>
      <c r="D20" s="25">
        <f>SUM(D15:D18)</f>
        <v>51826607.440000005</v>
      </c>
      <c r="E20" s="31">
        <f>D20/D20*100</f>
        <v>100</v>
      </c>
      <c r="F20" s="25">
        <v>46469844.620000005</v>
      </c>
      <c r="G20" s="31">
        <v>100</v>
      </c>
    </row>
    <row r="21" spans="1:8" s="27" customFormat="1" x14ac:dyDescent="0.2">
      <c r="D21" s="26"/>
      <c r="E21" s="58"/>
      <c r="F21" s="26"/>
      <c r="G21" s="58"/>
    </row>
    <row r="22" spans="1:8" s="27" customFormat="1" ht="15" x14ac:dyDescent="0.25">
      <c r="A22" s="7" t="s">
        <v>172</v>
      </c>
      <c r="B22" s="7"/>
      <c r="C22" s="7"/>
      <c r="D22" s="25">
        <f>D12-D20</f>
        <v>34243340.589999996</v>
      </c>
      <c r="E22" s="31"/>
      <c r="F22" s="25">
        <v>33577615.809999987</v>
      </c>
      <c r="G22" s="31"/>
      <c r="H22" s="102"/>
    </row>
    <row r="23" spans="1:8" s="27" customFormat="1" x14ac:dyDescent="0.2">
      <c r="D23" s="26"/>
      <c r="E23" s="58"/>
      <c r="F23" s="26"/>
      <c r="G23" s="58"/>
    </row>
    <row r="24" spans="1:8" s="7" customFormat="1" ht="15" x14ac:dyDescent="0.25">
      <c r="A24" s="7" t="s">
        <v>173</v>
      </c>
      <c r="H24" s="86"/>
    </row>
    <row r="25" spans="1:8" s="27" customFormat="1" x14ac:dyDescent="0.2">
      <c r="B25" s="27" t="s">
        <v>174</v>
      </c>
      <c r="D25" s="26">
        <f>'[1]balanço e dre '!F164</f>
        <v>32832118.380000003</v>
      </c>
      <c r="E25" s="58">
        <f>D25/D12*100</f>
        <v>38.145855936332438</v>
      </c>
      <c r="F25" s="26">
        <v>30905553.620000001</v>
      </c>
      <c r="G25" s="58">
        <v>38.609037006272459</v>
      </c>
    </row>
    <row r="26" spans="1:8" s="27" customFormat="1" x14ac:dyDescent="0.2">
      <c r="B26" s="27" t="s">
        <v>175</v>
      </c>
      <c r="D26" s="26">
        <f>'[1]balanço e dre '!F179</f>
        <v>49023.05</v>
      </c>
      <c r="E26" s="58">
        <f>D26/D12*100</f>
        <v>5.6957220402773845E-2</v>
      </c>
      <c r="F26" s="26">
        <v>35413.480000000003</v>
      </c>
      <c r="G26" s="58">
        <v>4.4240604023869604E-2</v>
      </c>
    </row>
    <row r="27" spans="1:8" s="27" customFormat="1" x14ac:dyDescent="0.2">
      <c r="B27" s="27" t="s">
        <v>176</v>
      </c>
      <c r="D27" s="26">
        <f>'[1]balanço e dre '!F184</f>
        <v>6456743.3399999999</v>
      </c>
      <c r="E27" s="58">
        <f>D27/D12*100</f>
        <v>7.501739559258799</v>
      </c>
      <c r="F27" s="26">
        <v>5058156.45</v>
      </c>
      <c r="G27" s="58">
        <v>6.3189468133386484</v>
      </c>
    </row>
    <row r="28" spans="1:8" s="27" customFormat="1" x14ac:dyDescent="0.2">
      <c r="B28" s="27" t="s">
        <v>177</v>
      </c>
      <c r="D28" s="26">
        <f>'[1]balanço e dre '!F195</f>
        <v>-5094544.1799999978</v>
      </c>
      <c r="E28" s="58">
        <f>D28/D12*100</f>
        <v>-5.9190743071254968</v>
      </c>
      <c r="F28" s="26">
        <v>-2421507.7400000095</v>
      </c>
      <c r="G28" s="58">
        <v>-3.025090024083366</v>
      </c>
    </row>
    <row r="29" spans="1:8" s="27" customFormat="1" x14ac:dyDescent="0.2">
      <c r="D29" s="26"/>
      <c r="E29" s="26"/>
      <c r="F29" s="26"/>
      <c r="G29" s="26"/>
    </row>
    <row r="30" spans="1:8" s="27" customFormat="1" ht="15" x14ac:dyDescent="0.25">
      <c r="A30" s="7" t="s">
        <v>178</v>
      </c>
      <c r="D30" s="25">
        <f>SUM(D25:D28)</f>
        <v>34243340.590000004</v>
      </c>
      <c r="E30" s="31">
        <f>D30/D12*100</f>
        <v>39.785478408868521</v>
      </c>
      <c r="F30" s="25">
        <v>33577615.809999995</v>
      </c>
      <c r="G30" s="31">
        <v>41.947134399551615</v>
      </c>
    </row>
    <row r="31" spans="1:8" s="27" customFormat="1" x14ac:dyDescent="0.2">
      <c r="D31" s="26"/>
      <c r="E31" s="26"/>
      <c r="F31" s="26"/>
      <c r="G31" s="26"/>
    </row>
    <row r="32" spans="1:8" s="27" customFormat="1" x14ac:dyDescent="0.2">
      <c r="D32" s="26"/>
      <c r="E32" s="26"/>
      <c r="F32" s="26"/>
      <c r="G32" s="26"/>
    </row>
    <row r="33" spans="1:7" s="27" customFormat="1" x14ac:dyDescent="0.2">
      <c r="D33" s="26"/>
      <c r="E33" s="26"/>
      <c r="F33" s="26"/>
      <c r="G33" s="26"/>
    </row>
    <row r="34" spans="1:7" s="27" customFormat="1" x14ac:dyDescent="0.2">
      <c r="A34" s="77" t="str">
        <f>'[1]fluxo de caixa'!A56:M56</f>
        <v>Carazinho, 31 de dezembro de 2025</v>
      </c>
      <c r="B34" s="77"/>
      <c r="C34" s="77"/>
      <c r="D34" s="77"/>
      <c r="E34" s="77"/>
      <c r="F34" s="77"/>
      <c r="G34" s="77"/>
    </row>
    <row r="35" spans="1:7" s="27" customFormat="1" x14ac:dyDescent="0.2"/>
    <row r="36" spans="1:7" s="27" customFormat="1" x14ac:dyDescent="0.2"/>
    <row r="37" spans="1:7" s="27" customFormat="1" x14ac:dyDescent="0.2">
      <c r="B37" s="2" t="s">
        <v>191</v>
      </c>
      <c r="C37" s="2"/>
      <c r="D37" s="12"/>
      <c r="E37" s="75" t="s">
        <v>55</v>
      </c>
      <c r="F37" s="75"/>
    </row>
    <row r="38" spans="1:7" s="27" customFormat="1" x14ac:dyDescent="0.2">
      <c r="B38" s="2" t="s">
        <v>192</v>
      </c>
      <c r="C38" s="2"/>
      <c r="D38" s="12"/>
      <c r="E38" s="75" t="s">
        <v>56</v>
      </c>
      <c r="F38" s="75"/>
    </row>
    <row r="39" spans="1:7" s="27" customFormat="1" x14ac:dyDescent="0.2">
      <c r="B39" s="24" t="s">
        <v>193</v>
      </c>
      <c r="C39" s="24"/>
      <c r="D39" s="12"/>
      <c r="E39" s="75" t="s">
        <v>57</v>
      </c>
      <c r="F39" s="75"/>
    </row>
    <row r="40" spans="1:7" s="27" customFormat="1" x14ac:dyDescent="0.2"/>
    <row r="41" spans="1:7" s="27" customFormat="1" x14ac:dyDescent="0.2">
      <c r="D41" s="26"/>
      <c r="E41" s="26"/>
      <c r="F41" s="26"/>
      <c r="G41" s="26"/>
    </row>
    <row r="42" spans="1:7" s="27" customFormat="1" x14ac:dyDescent="0.2">
      <c r="D42" s="26"/>
      <c r="E42" s="26"/>
      <c r="F42" s="26"/>
      <c r="G42" s="26"/>
    </row>
  </sheetData>
  <mergeCells count="8">
    <mergeCell ref="E38:F38"/>
    <mergeCell ref="E39:F39"/>
    <mergeCell ref="A1:G1"/>
    <mergeCell ref="A2:G2"/>
    <mergeCell ref="A4:G4"/>
    <mergeCell ref="A5:G5"/>
    <mergeCell ref="A34:G34"/>
    <mergeCell ref="E37:F3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BC3D-403D-4803-B559-090483F31CCE}">
  <dimension ref="A1:H25"/>
  <sheetViews>
    <sheetView workbookViewId="0">
      <selection sqref="A1:XFD1048576"/>
    </sheetView>
  </sheetViews>
  <sheetFormatPr defaultRowHeight="12.75" x14ac:dyDescent="0.2"/>
  <cols>
    <col min="1" max="1" width="49.140625" style="12" customWidth="1"/>
    <col min="2" max="2" width="16.42578125" style="12" customWidth="1"/>
    <col min="3" max="3" width="17.5703125" style="12" bestFit="1" customWidth="1"/>
    <col min="4" max="4" width="23.140625" style="12" customWidth="1"/>
    <col min="5" max="5" width="16.5703125" style="12" customWidth="1"/>
    <col min="6" max="6" width="14.5703125" style="13" bestFit="1" customWidth="1"/>
    <col min="7" max="7" width="16.42578125" style="13" bestFit="1" customWidth="1"/>
    <col min="8" max="8" width="14.5703125" style="13" bestFit="1" customWidth="1"/>
    <col min="9" max="256" width="9.140625" style="12"/>
    <col min="257" max="257" width="49.140625" style="12" customWidth="1"/>
    <col min="258" max="258" width="16.42578125" style="12" customWidth="1"/>
    <col min="259" max="259" width="17.5703125" style="12" bestFit="1" customWidth="1"/>
    <col min="260" max="260" width="23.140625" style="12" customWidth="1"/>
    <col min="261" max="261" width="16.5703125" style="12" customWidth="1"/>
    <col min="262" max="262" width="14.5703125" style="12" bestFit="1" customWidth="1"/>
    <col min="263" max="263" width="16.42578125" style="12" bestFit="1" customWidth="1"/>
    <col min="264" max="264" width="14.5703125" style="12" bestFit="1" customWidth="1"/>
    <col min="265" max="512" width="9.140625" style="12"/>
    <col min="513" max="513" width="49.140625" style="12" customWidth="1"/>
    <col min="514" max="514" width="16.42578125" style="12" customWidth="1"/>
    <col min="515" max="515" width="17.5703125" style="12" bestFit="1" customWidth="1"/>
    <col min="516" max="516" width="23.140625" style="12" customWidth="1"/>
    <col min="517" max="517" width="16.5703125" style="12" customWidth="1"/>
    <col min="518" max="518" width="14.5703125" style="12" bestFit="1" customWidth="1"/>
    <col min="519" max="519" width="16.42578125" style="12" bestFit="1" customWidth="1"/>
    <col min="520" max="520" width="14.5703125" style="12" bestFit="1" customWidth="1"/>
    <col min="521" max="768" width="9.140625" style="12"/>
    <col min="769" max="769" width="49.140625" style="12" customWidth="1"/>
    <col min="770" max="770" width="16.42578125" style="12" customWidth="1"/>
    <col min="771" max="771" width="17.5703125" style="12" bestFit="1" customWidth="1"/>
    <col min="772" max="772" width="23.140625" style="12" customWidth="1"/>
    <col min="773" max="773" width="16.5703125" style="12" customWidth="1"/>
    <col min="774" max="774" width="14.5703125" style="12" bestFit="1" customWidth="1"/>
    <col min="775" max="775" width="16.42578125" style="12" bestFit="1" customWidth="1"/>
    <col min="776" max="776" width="14.5703125" style="12" bestFit="1" customWidth="1"/>
    <col min="777" max="1024" width="9.140625" style="12"/>
    <col min="1025" max="1025" width="49.140625" style="12" customWidth="1"/>
    <col min="1026" max="1026" width="16.42578125" style="12" customWidth="1"/>
    <col min="1027" max="1027" width="17.5703125" style="12" bestFit="1" customWidth="1"/>
    <col min="1028" max="1028" width="23.140625" style="12" customWidth="1"/>
    <col min="1029" max="1029" width="16.5703125" style="12" customWidth="1"/>
    <col min="1030" max="1030" width="14.5703125" style="12" bestFit="1" customWidth="1"/>
    <col min="1031" max="1031" width="16.42578125" style="12" bestFit="1" customWidth="1"/>
    <col min="1032" max="1032" width="14.5703125" style="12" bestFit="1" customWidth="1"/>
    <col min="1033" max="1280" width="9.140625" style="12"/>
    <col min="1281" max="1281" width="49.140625" style="12" customWidth="1"/>
    <col min="1282" max="1282" width="16.42578125" style="12" customWidth="1"/>
    <col min="1283" max="1283" width="17.5703125" style="12" bestFit="1" customWidth="1"/>
    <col min="1284" max="1284" width="23.140625" style="12" customWidth="1"/>
    <col min="1285" max="1285" width="16.5703125" style="12" customWidth="1"/>
    <col min="1286" max="1286" width="14.5703125" style="12" bestFit="1" customWidth="1"/>
    <col min="1287" max="1287" width="16.42578125" style="12" bestFit="1" customWidth="1"/>
    <col min="1288" max="1288" width="14.5703125" style="12" bestFit="1" customWidth="1"/>
    <col min="1289" max="1536" width="9.140625" style="12"/>
    <col min="1537" max="1537" width="49.140625" style="12" customWidth="1"/>
    <col min="1538" max="1538" width="16.42578125" style="12" customWidth="1"/>
    <col min="1539" max="1539" width="17.5703125" style="12" bestFit="1" customWidth="1"/>
    <col min="1540" max="1540" width="23.140625" style="12" customWidth="1"/>
    <col min="1541" max="1541" width="16.5703125" style="12" customWidth="1"/>
    <col min="1542" max="1542" width="14.5703125" style="12" bestFit="1" customWidth="1"/>
    <col min="1543" max="1543" width="16.42578125" style="12" bestFit="1" customWidth="1"/>
    <col min="1544" max="1544" width="14.5703125" style="12" bestFit="1" customWidth="1"/>
    <col min="1545" max="1792" width="9.140625" style="12"/>
    <col min="1793" max="1793" width="49.140625" style="12" customWidth="1"/>
    <col min="1794" max="1794" width="16.42578125" style="12" customWidth="1"/>
    <col min="1795" max="1795" width="17.5703125" style="12" bestFit="1" customWidth="1"/>
    <col min="1796" max="1796" width="23.140625" style="12" customWidth="1"/>
    <col min="1797" max="1797" width="16.5703125" style="12" customWidth="1"/>
    <col min="1798" max="1798" width="14.5703125" style="12" bestFit="1" customWidth="1"/>
    <col min="1799" max="1799" width="16.42578125" style="12" bestFit="1" customWidth="1"/>
    <col min="1800" max="1800" width="14.5703125" style="12" bestFit="1" customWidth="1"/>
    <col min="1801" max="2048" width="9.140625" style="12"/>
    <col min="2049" max="2049" width="49.140625" style="12" customWidth="1"/>
    <col min="2050" max="2050" width="16.42578125" style="12" customWidth="1"/>
    <col min="2051" max="2051" width="17.5703125" style="12" bestFit="1" customWidth="1"/>
    <col min="2052" max="2052" width="23.140625" style="12" customWidth="1"/>
    <col min="2053" max="2053" width="16.5703125" style="12" customWidth="1"/>
    <col min="2054" max="2054" width="14.5703125" style="12" bestFit="1" customWidth="1"/>
    <col min="2055" max="2055" width="16.42578125" style="12" bestFit="1" customWidth="1"/>
    <col min="2056" max="2056" width="14.5703125" style="12" bestFit="1" customWidth="1"/>
    <col min="2057" max="2304" width="9.140625" style="12"/>
    <col min="2305" max="2305" width="49.140625" style="12" customWidth="1"/>
    <col min="2306" max="2306" width="16.42578125" style="12" customWidth="1"/>
    <col min="2307" max="2307" width="17.5703125" style="12" bestFit="1" customWidth="1"/>
    <col min="2308" max="2308" width="23.140625" style="12" customWidth="1"/>
    <col min="2309" max="2309" width="16.5703125" style="12" customWidth="1"/>
    <col min="2310" max="2310" width="14.5703125" style="12" bestFit="1" customWidth="1"/>
    <col min="2311" max="2311" width="16.42578125" style="12" bestFit="1" customWidth="1"/>
    <col min="2312" max="2312" width="14.5703125" style="12" bestFit="1" customWidth="1"/>
    <col min="2313" max="2560" width="9.140625" style="12"/>
    <col min="2561" max="2561" width="49.140625" style="12" customWidth="1"/>
    <col min="2562" max="2562" width="16.42578125" style="12" customWidth="1"/>
    <col min="2563" max="2563" width="17.5703125" style="12" bestFit="1" customWidth="1"/>
    <col min="2564" max="2564" width="23.140625" style="12" customWidth="1"/>
    <col min="2565" max="2565" width="16.5703125" style="12" customWidth="1"/>
    <col min="2566" max="2566" width="14.5703125" style="12" bestFit="1" customWidth="1"/>
    <col min="2567" max="2567" width="16.42578125" style="12" bestFit="1" customWidth="1"/>
    <col min="2568" max="2568" width="14.5703125" style="12" bestFit="1" customWidth="1"/>
    <col min="2569" max="2816" width="9.140625" style="12"/>
    <col min="2817" max="2817" width="49.140625" style="12" customWidth="1"/>
    <col min="2818" max="2818" width="16.42578125" style="12" customWidth="1"/>
    <col min="2819" max="2819" width="17.5703125" style="12" bestFit="1" customWidth="1"/>
    <col min="2820" max="2820" width="23.140625" style="12" customWidth="1"/>
    <col min="2821" max="2821" width="16.5703125" style="12" customWidth="1"/>
    <col min="2822" max="2822" width="14.5703125" style="12" bestFit="1" customWidth="1"/>
    <col min="2823" max="2823" width="16.42578125" style="12" bestFit="1" customWidth="1"/>
    <col min="2824" max="2824" width="14.5703125" style="12" bestFit="1" customWidth="1"/>
    <col min="2825" max="3072" width="9.140625" style="12"/>
    <col min="3073" max="3073" width="49.140625" style="12" customWidth="1"/>
    <col min="3074" max="3074" width="16.42578125" style="12" customWidth="1"/>
    <col min="3075" max="3075" width="17.5703125" style="12" bestFit="1" customWidth="1"/>
    <col min="3076" max="3076" width="23.140625" style="12" customWidth="1"/>
    <col min="3077" max="3077" width="16.5703125" style="12" customWidth="1"/>
    <col min="3078" max="3078" width="14.5703125" style="12" bestFit="1" customWidth="1"/>
    <col min="3079" max="3079" width="16.42578125" style="12" bestFit="1" customWidth="1"/>
    <col min="3080" max="3080" width="14.5703125" style="12" bestFit="1" customWidth="1"/>
    <col min="3081" max="3328" width="9.140625" style="12"/>
    <col min="3329" max="3329" width="49.140625" style="12" customWidth="1"/>
    <col min="3330" max="3330" width="16.42578125" style="12" customWidth="1"/>
    <col min="3331" max="3331" width="17.5703125" style="12" bestFit="1" customWidth="1"/>
    <col min="3332" max="3332" width="23.140625" style="12" customWidth="1"/>
    <col min="3333" max="3333" width="16.5703125" style="12" customWidth="1"/>
    <col min="3334" max="3334" width="14.5703125" style="12" bestFit="1" customWidth="1"/>
    <col min="3335" max="3335" width="16.42578125" style="12" bestFit="1" customWidth="1"/>
    <col min="3336" max="3336" width="14.5703125" style="12" bestFit="1" customWidth="1"/>
    <col min="3337" max="3584" width="9.140625" style="12"/>
    <col min="3585" max="3585" width="49.140625" style="12" customWidth="1"/>
    <col min="3586" max="3586" width="16.42578125" style="12" customWidth="1"/>
    <col min="3587" max="3587" width="17.5703125" style="12" bestFit="1" customWidth="1"/>
    <col min="3588" max="3588" width="23.140625" style="12" customWidth="1"/>
    <col min="3589" max="3589" width="16.5703125" style="12" customWidth="1"/>
    <col min="3590" max="3590" width="14.5703125" style="12" bestFit="1" customWidth="1"/>
    <col min="3591" max="3591" width="16.42578125" style="12" bestFit="1" customWidth="1"/>
    <col min="3592" max="3592" width="14.5703125" style="12" bestFit="1" customWidth="1"/>
    <col min="3593" max="3840" width="9.140625" style="12"/>
    <col min="3841" max="3841" width="49.140625" style="12" customWidth="1"/>
    <col min="3842" max="3842" width="16.42578125" style="12" customWidth="1"/>
    <col min="3843" max="3843" width="17.5703125" style="12" bestFit="1" customWidth="1"/>
    <col min="3844" max="3844" width="23.140625" style="12" customWidth="1"/>
    <col min="3845" max="3845" width="16.5703125" style="12" customWidth="1"/>
    <col min="3846" max="3846" width="14.5703125" style="12" bestFit="1" customWidth="1"/>
    <col min="3847" max="3847" width="16.42578125" style="12" bestFit="1" customWidth="1"/>
    <col min="3848" max="3848" width="14.5703125" style="12" bestFit="1" customWidth="1"/>
    <col min="3849" max="4096" width="9.140625" style="12"/>
    <col min="4097" max="4097" width="49.140625" style="12" customWidth="1"/>
    <col min="4098" max="4098" width="16.42578125" style="12" customWidth="1"/>
    <col min="4099" max="4099" width="17.5703125" style="12" bestFit="1" customWidth="1"/>
    <col min="4100" max="4100" width="23.140625" style="12" customWidth="1"/>
    <col min="4101" max="4101" width="16.5703125" style="12" customWidth="1"/>
    <col min="4102" max="4102" width="14.5703125" style="12" bestFit="1" customWidth="1"/>
    <col min="4103" max="4103" width="16.42578125" style="12" bestFit="1" customWidth="1"/>
    <col min="4104" max="4104" width="14.5703125" style="12" bestFit="1" customWidth="1"/>
    <col min="4105" max="4352" width="9.140625" style="12"/>
    <col min="4353" max="4353" width="49.140625" style="12" customWidth="1"/>
    <col min="4354" max="4354" width="16.42578125" style="12" customWidth="1"/>
    <col min="4355" max="4355" width="17.5703125" style="12" bestFit="1" customWidth="1"/>
    <col min="4356" max="4356" width="23.140625" style="12" customWidth="1"/>
    <col min="4357" max="4357" width="16.5703125" style="12" customWidth="1"/>
    <col min="4358" max="4358" width="14.5703125" style="12" bestFit="1" customWidth="1"/>
    <col min="4359" max="4359" width="16.42578125" style="12" bestFit="1" customWidth="1"/>
    <col min="4360" max="4360" width="14.5703125" style="12" bestFit="1" customWidth="1"/>
    <col min="4361" max="4608" width="9.140625" style="12"/>
    <col min="4609" max="4609" width="49.140625" style="12" customWidth="1"/>
    <col min="4610" max="4610" width="16.42578125" style="12" customWidth="1"/>
    <col min="4611" max="4611" width="17.5703125" style="12" bestFit="1" customWidth="1"/>
    <col min="4612" max="4612" width="23.140625" style="12" customWidth="1"/>
    <col min="4613" max="4613" width="16.5703125" style="12" customWidth="1"/>
    <col min="4614" max="4614" width="14.5703125" style="12" bestFit="1" customWidth="1"/>
    <col min="4615" max="4615" width="16.42578125" style="12" bestFit="1" customWidth="1"/>
    <col min="4616" max="4616" width="14.5703125" style="12" bestFit="1" customWidth="1"/>
    <col min="4617" max="4864" width="9.140625" style="12"/>
    <col min="4865" max="4865" width="49.140625" style="12" customWidth="1"/>
    <col min="4866" max="4866" width="16.42578125" style="12" customWidth="1"/>
    <col min="4867" max="4867" width="17.5703125" style="12" bestFit="1" customWidth="1"/>
    <col min="4868" max="4868" width="23.140625" style="12" customWidth="1"/>
    <col min="4869" max="4869" width="16.5703125" style="12" customWidth="1"/>
    <col min="4870" max="4870" width="14.5703125" style="12" bestFit="1" customWidth="1"/>
    <col min="4871" max="4871" width="16.42578125" style="12" bestFit="1" customWidth="1"/>
    <col min="4872" max="4872" width="14.5703125" style="12" bestFit="1" customWidth="1"/>
    <col min="4873" max="5120" width="9.140625" style="12"/>
    <col min="5121" max="5121" width="49.140625" style="12" customWidth="1"/>
    <col min="5122" max="5122" width="16.42578125" style="12" customWidth="1"/>
    <col min="5123" max="5123" width="17.5703125" style="12" bestFit="1" customWidth="1"/>
    <col min="5124" max="5124" width="23.140625" style="12" customWidth="1"/>
    <col min="5125" max="5125" width="16.5703125" style="12" customWidth="1"/>
    <col min="5126" max="5126" width="14.5703125" style="12" bestFit="1" customWidth="1"/>
    <col min="5127" max="5127" width="16.42578125" style="12" bestFit="1" customWidth="1"/>
    <col min="5128" max="5128" width="14.5703125" style="12" bestFit="1" customWidth="1"/>
    <col min="5129" max="5376" width="9.140625" style="12"/>
    <col min="5377" max="5377" width="49.140625" style="12" customWidth="1"/>
    <col min="5378" max="5378" width="16.42578125" style="12" customWidth="1"/>
    <col min="5379" max="5379" width="17.5703125" style="12" bestFit="1" customWidth="1"/>
    <col min="5380" max="5380" width="23.140625" style="12" customWidth="1"/>
    <col min="5381" max="5381" width="16.5703125" style="12" customWidth="1"/>
    <col min="5382" max="5382" width="14.5703125" style="12" bestFit="1" customWidth="1"/>
    <col min="5383" max="5383" width="16.42578125" style="12" bestFit="1" customWidth="1"/>
    <col min="5384" max="5384" width="14.5703125" style="12" bestFit="1" customWidth="1"/>
    <col min="5385" max="5632" width="9.140625" style="12"/>
    <col min="5633" max="5633" width="49.140625" style="12" customWidth="1"/>
    <col min="5634" max="5634" width="16.42578125" style="12" customWidth="1"/>
    <col min="5635" max="5635" width="17.5703125" style="12" bestFit="1" customWidth="1"/>
    <col min="5636" max="5636" width="23.140625" style="12" customWidth="1"/>
    <col min="5637" max="5637" width="16.5703125" style="12" customWidth="1"/>
    <col min="5638" max="5638" width="14.5703125" style="12" bestFit="1" customWidth="1"/>
    <col min="5639" max="5639" width="16.42578125" style="12" bestFit="1" customWidth="1"/>
    <col min="5640" max="5640" width="14.5703125" style="12" bestFit="1" customWidth="1"/>
    <col min="5641" max="5888" width="9.140625" style="12"/>
    <col min="5889" max="5889" width="49.140625" style="12" customWidth="1"/>
    <col min="5890" max="5890" width="16.42578125" style="12" customWidth="1"/>
    <col min="5891" max="5891" width="17.5703125" style="12" bestFit="1" customWidth="1"/>
    <col min="5892" max="5892" width="23.140625" style="12" customWidth="1"/>
    <col min="5893" max="5893" width="16.5703125" style="12" customWidth="1"/>
    <col min="5894" max="5894" width="14.5703125" style="12" bestFit="1" customWidth="1"/>
    <col min="5895" max="5895" width="16.42578125" style="12" bestFit="1" customWidth="1"/>
    <col min="5896" max="5896" width="14.5703125" style="12" bestFit="1" customWidth="1"/>
    <col min="5897" max="6144" width="9.140625" style="12"/>
    <col min="6145" max="6145" width="49.140625" style="12" customWidth="1"/>
    <col min="6146" max="6146" width="16.42578125" style="12" customWidth="1"/>
    <col min="6147" max="6147" width="17.5703125" style="12" bestFit="1" customWidth="1"/>
    <col min="6148" max="6148" width="23.140625" style="12" customWidth="1"/>
    <col min="6149" max="6149" width="16.5703125" style="12" customWidth="1"/>
    <col min="6150" max="6150" width="14.5703125" style="12" bestFit="1" customWidth="1"/>
    <col min="6151" max="6151" width="16.42578125" style="12" bestFit="1" customWidth="1"/>
    <col min="6152" max="6152" width="14.5703125" style="12" bestFit="1" customWidth="1"/>
    <col min="6153" max="6400" width="9.140625" style="12"/>
    <col min="6401" max="6401" width="49.140625" style="12" customWidth="1"/>
    <col min="6402" max="6402" width="16.42578125" style="12" customWidth="1"/>
    <col min="6403" max="6403" width="17.5703125" style="12" bestFit="1" customWidth="1"/>
    <col min="6404" max="6404" width="23.140625" style="12" customWidth="1"/>
    <col min="6405" max="6405" width="16.5703125" style="12" customWidth="1"/>
    <col min="6406" max="6406" width="14.5703125" style="12" bestFit="1" customWidth="1"/>
    <col min="6407" max="6407" width="16.42578125" style="12" bestFit="1" customWidth="1"/>
    <col min="6408" max="6408" width="14.5703125" style="12" bestFit="1" customWidth="1"/>
    <col min="6409" max="6656" width="9.140625" style="12"/>
    <col min="6657" max="6657" width="49.140625" style="12" customWidth="1"/>
    <col min="6658" max="6658" width="16.42578125" style="12" customWidth="1"/>
    <col min="6659" max="6659" width="17.5703125" style="12" bestFit="1" customWidth="1"/>
    <col min="6660" max="6660" width="23.140625" style="12" customWidth="1"/>
    <col min="6661" max="6661" width="16.5703125" style="12" customWidth="1"/>
    <col min="6662" max="6662" width="14.5703125" style="12" bestFit="1" customWidth="1"/>
    <col min="6663" max="6663" width="16.42578125" style="12" bestFit="1" customWidth="1"/>
    <col min="6664" max="6664" width="14.5703125" style="12" bestFit="1" customWidth="1"/>
    <col min="6665" max="6912" width="9.140625" style="12"/>
    <col min="6913" max="6913" width="49.140625" style="12" customWidth="1"/>
    <col min="6914" max="6914" width="16.42578125" style="12" customWidth="1"/>
    <col min="6915" max="6915" width="17.5703125" style="12" bestFit="1" customWidth="1"/>
    <col min="6916" max="6916" width="23.140625" style="12" customWidth="1"/>
    <col min="6917" max="6917" width="16.5703125" style="12" customWidth="1"/>
    <col min="6918" max="6918" width="14.5703125" style="12" bestFit="1" customWidth="1"/>
    <col min="6919" max="6919" width="16.42578125" style="12" bestFit="1" customWidth="1"/>
    <col min="6920" max="6920" width="14.5703125" style="12" bestFit="1" customWidth="1"/>
    <col min="6921" max="7168" width="9.140625" style="12"/>
    <col min="7169" max="7169" width="49.140625" style="12" customWidth="1"/>
    <col min="7170" max="7170" width="16.42578125" style="12" customWidth="1"/>
    <col min="7171" max="7171" width="17.5703125" style="12" bestFit="1" customWidth="1"/>
    <col min="7172" max="7172" width="23.140625" style="12" customWidth="1"/>
    <col min="7173" max="7173" width="16.5703125" style="12" customWidth="1"/>
    <col min="7174" max="7174" width="14.5703125" style="12" bestFit="1" customWidth="1"/>
    <col min="7175" max="7175" width="16.42578125" style="12" bestFit="1" customWidth="1"/>
    <col min="7176" max="7176" width="14.5703125" style="12" bestFit="1" customWidth="1"/>
    <col min="7177" max="7424" width="9.140625" style="12"/>
    <col min="7425" max="7425" width="49.140625" style="12" customWidth="1"/>
    <col min="7426" max="7426" width="16.42578125" style="12" customWidth="1"/>
    <col min="7427" max="7427" width="17.5703125" style="12" bestFit="1" customWidth="1"/>
    <col min="7428" max="7428" width="23.140625" style="12" customWidth="1"/>
    <col min="7429" max="7429" width="16.5703125" style="12" customWidth="1"/>
    <col min="7430" max="7430" width="14.5703125" style="12" bestFit="1" customWidth="1"/>
    <col min="7431" max="7431" width="16.42578125" style="12" bestFit="1" customWidth="1"/>
    <col min="7432" max="7432" width="14.5703125" style="12" bestFit="1" customWidth="1"/>
    <col min="7433" max="7680" width="9.140625" style="12"/>
    <col min="7681" max="7681" width="49.140625" style="12" customWidth="1"/>
    <col min="7682" max="7682" width="16.42578125" style="12" customWidth="1"/>
    <col min="7683" max="7683" width="17.5703125" style="12" bestFit="1" customWidth="1"/>
    <col min="7684" max="7684" width="23.140625" style="12" customWidth="1"/>
    <col min="7685" max="7685" width="16.5703125" style="12" customWidth="1"/>
    <col min="7686" max="7686" width="14.5703125" style="12" bestFit="1" customWidth="1"/>
    <col min="7687" max="7687" width="16.42578125" style="12" bestFit="1" customWidth="1"/>
    <col min="7688" max="7688" width="14.5703125" style="12" bestFit="1" customWidth="1"/>
    <col min="7689" max="7936" width="9.140625" style="12"/>
    <col min="7937" max="7937" width="49.140625" style="12" customWidth="1"/>
    <col min="7938" max="7938" width="16.42578125" style="12" customWidth="1"/>
    <col min="7939" max="7939" width="17.5703125" style="12" bestFit="1" customWidth="1"/>
    <col min="7940" max="7940" width="23.140625" style="12" customWidth="1"/>
    <col min="7941" max="7941" width="16.5703125" style="12" customWidth="1"/>
    <col min="7942" max="7942" width="14.5703125" style="12" bestFit="1" customWidth="1"/>
    <col min="7943" max="7943" width="16.42578125" style="12" bestFit="1" customWidth="1"/>
    <col min="7944" max="7944" width="14.5703125" style="12" bestFit="1" customWidth="1"/>
    <col min="7945" max="8192" width="9.140625" style="12"/>
    <col min="8193" max="8193" width="49.140625" style="12" customWidth="1"/>
    <col min="8194" max="8194" width="16.42578125" style="12" customWidth="1"/>
    <col min="8195" max="8195" width="17.5703125" style="12" bestFit="1" customWidth="1"/>
    <col min="8196" max="8196" width="23.140625" style="12" customWidth="1"/>
    <col min="8197" max="8197" width="16.5703125" style="12" customWidth="1"/>
    <col min="8198" max="8198" width="14.5703125" style="12" bestFit="1" customWidth="1"/>
    <col min="8199" max="8199" width="16.42578125" style="12" bestFit="1" customWidth="1"/>
    <col min="8200" max="8200" width="14.5703125" style="12" bestFit="1" customWidth="1"/>
    <col min="8201" max="8448" width="9.140625" style="12"/>
    <col min="8449" max="8449" width="49.140625" style="12" customWidth="1"/>
    <col min="8450" max="8450" width="16.42578125" style="12" customWidth="1"/>
    <col min="8451" max="8451" width="17.5703125" style="12" bestFit="1" customWidth="1"/>
    <col min="8452" max="8452" width="23.140625" style="12" customWidth="1"/>
    <col min="8453" max="8453" width="16.5703125" style="12" customWidth="1"/>
    <col min="8454" max="8454" width="14.5703125" style="12" bestFit="1" customWidth="1"/>
    <col min="8455" max="8455" width="16.42578125" style="12" bestFit="1" customWidth="1"/>
    <col min="8456" max="8456" width="14.5703125" style="12" bestFit="1" customWidth="1"/>
    <col min="8457" max="8704" width="9.140625" style="12"/>
    <col min="8705" max="8705" width="49.140625" style="12" customWidth="1"/>
    <col min="8706" max="8706" width="16.42578125" style="12" customWidth="1"/>
    <col min="8707" max="8707" width="17.5703125" style="12" bestFit="1" customWidth="1"/>
    <col min="8708" max="8708" width="23.140625" style="12" customWidth="1"/>
    <col min="8709" max="8709" width="16.5703125" style="12" customWidth="1"/>
    <col min="8710" max="8710" width="14.5703125" style="12" bestFit="1" customWidth="1"/>
    <col min="8711" max="8711" width="16.42578125" style="12" bestFit="1" customWidth="1"/>
    <col min="8712" max="8712" width="14.5703125" style="12" bestFit="1" customWidth="1"/>
    <col min="8713" max="8960" width="9.140625" style="12"/>
    <col min="8961" max="8961" width="49.140625" style="12" customWidth="1"/>
    <col min="8962" max="8962" width="16.42578125" style="12" customWidth="1"/>
    <col min="8963" max="8963" width="17.5703125" style="12" bestFit="1" customWidth="1"/>
    <col min="8964" max="8964" width="23.140625" style="12" customWidth="1"/>
    <col min="8965" max="8965" width="16.5703125" style="12" customWidth="1"/>
    <col min="8966" max="8966" width="14.5703125" style="12" bestFit="1" customWidth="1"/>
    <col min="8967" max="8967" width="16.42578125" style="12" bestFit="1" customWidth="1"/>
    <col min="8968" max="8968" width="14.5703125" style="12" bestFit="1" customWidth="1"/>
    <col min="8969" max="9216" width="9.140625" style="12"/>
    <col min="9217" max="9217" width="49.140625" style="12" customWidth="1"/>
    <col min="9218" max="9218" width="16.42578125" style="12" customWidth="1"/>
    <col min="9219" max="9219" width="17.5703125" style="12" bestFit="1" customWidth="1"/>
    <col min="9220" max="9220" width="23.140625" style="12" customWidth="1"/>
    <col min="9221" max="9221" width="16.5703125" style="12" customWidth="1"/>
    <col min="9222" max="9222" width="14.5703125" style="12" bestFit="1" customWidth="1"/>
    <col min="9223" max="9223" width="16.42578125" style="12" bestFit="1" customWidth="1"/>
    <col min="9224" max="9224" width="14.5703125" style="12" bestFit="1" customWidth="1"/>
    <col min="9225" max="9472" width="9.140625" style="12"/>
    <col min="9473" max="9473" width="49.140625" style="12" customWidth="1"/>
    <col min="9474" max="9474" width="16.42578125" style="12" customWidth="1"/>
    <col min="9475" max="9475" width="17.5703125" style="12" bestFit="1" customWidth="1"/>
    <col min="9476" max="9476" width="23.140625" style="12" customWidth="1"/>
    <col min="9477" max="9477" width="16.5703125" style="12" customWidth="1"/>
    <col min="9478" max="9478" width="14.5703125" style="12" bestFit="1" customWidth="1"/>
    <col min="9479" max="9479" width="16.42578125" style="12" bestFit="1" customWidth="1"/>
    <col min="9480" max="9480" width="14.5703125" style="12" bestFit="1" customWidth="1"/>
    <col min="9481" max="9728" width="9.140625" style="12"/>
    <col min="9729" max="9729" width="49.140625" style="12" customWidth="1"/>
    <col min="9730" max="9730" width="16.42578125" style="12" customWidth="1"/>
    <col min="9731" max="9731" width="17.5703125" style="12" bestFit="1" customWidth="1"/>
    <col min="9732" max="9732" width="23.140625" style="12" customWidth="1"/>
    <col min="9733" max="9733" width="16.5703125" style="12" customWidth="1"/>
    <col min="9734" max="9734" width="14.5703125" style="12" bestFit="1" customWidth="1"/>
    <col min="9735" max="9735" width="16.42578125" style="12" bestFit="1" customWidth="1"/>
    <col min="9736" max="9736" width="14.5703125" style="12" bestFit="1" customWidth="1"/>
    <col min="9737" max="9984" width="9.140625" style="12"/>
    <col min="9985" max="9985" width="49.140625" style="12" customWidth="1"/>
    <col min="9986" max="9986" width="16.42578125" style="12" customWidth="1"/>
    <col min="9987" max="9987" width="17.5703125" style="12" bestFit="1" customWidth="1"/>
    <col min="9988" max="9988" width="23.140625" style="12" customWidth="1"/>
    <col min="9989" max="9989" width="16.5703125" style="12" customWidth="1"/>
    <col min="9990" max="9990" width="14.5703125" style="12" bestFit="1" customWidth="1"/>
    <col min="9991" max="9991" width="16.42578125" style="12" bestFit="1" customWidth="1"/>
    <col min="9992" max="9992" width="14.5703125" style="12" bestFit="1" customWidth="1"/>
    <col min="9993" max="10240" width="9.140625" style="12"/>
    <col min="10241" max="10241" width="49.140625" style="12" customWidth="1"/>
    <col min="10242" max="10242" width="16.42578125" style="12" customWidth="1"/>
    <col min="10243" max="10243" width="17.5703125" style="12" bestFit="1" customWidth="1"/>
    <col min="10244" max="10244" width="23.140625" style="12" customWidth="1"/>
    <col min="10245" max="10245" width="16.5703125" style="12" customWidth="1"/>
    <col min="10246" max="10246" width="14.5703125" style="12" bestFit="1" customWidth="1"/>
    <col min="10247" max="10247" width="16.42578125" style="12" bestFit="1" customWidth="1"/>
    <col min="10248" max="10248" width="14.5703125" style="12" bestFit="1" customWidth="1"/>
    <col min="10249" max="10496" width="9.140625" style="12"/>
    <col min="10497" max="10497" width="49.140625" style="12" customWidth="1"/>
    <col min="10498" max="10498" width="16.42578125" style="12" customWidth="1"/>
    <col min="10499" max="10499" width="17.5703125" style="12" bestFit="1" customWidth="1"/>
    <col min="10500" max="10500" width="23.140625" style="12" customWidth="1"/>
    <col min="10501" max="10501" width="16.5703125" style="12" customWidth="1"/>
    <col min="10502" max="10502" width="14.5703125" style="12" bestFit="1" customWidth="1"/>
    <col min="10503" max="10503" width="16.42578125" style="12" bestFit="1" customWidth="1"/>
    <col min="10504" max="10504" width="14.5703125" style="12" bestFit="1" customWidth="1"/>
    <col min="10505" max="10752" width="9.140625" style="12"/>
    <col min="10753" max="10753" width="49.140625" style="12" customWidth="1"/>
    <col min="10754" max="10754" width="16.42578125" style="12" customWidth="1"/>
    <col min="10755" max="10755" width="17.5703125" style="12" bestFit="1" customWidth="1"/>
    <col min="10756" max="10756" width="23.140625" style="12" customWidth="1"/>
    <col min="10757" max="10757" width="16.5703125" style="12" customWidth="1"/>
    <col min="10758" max="10758" width="14.5703125" style="12" bestFit="1" customWidth="1"/>
    <col min="10759" max="10759" width="16.42578125" style="12" bestFit="1" customWidth="1"/>
    <col min="10760" max="10760" width="14.5703125" style="12" bestFit="1" customWidth="1"/>
    <col min="10761" max="11008" width="9.140625" style="12"/>
    <col min="11009" max="11009" width="49.140625" style="12" customWidth="1"/>
    <col min="11010" max="11010" width="16.42578125" style="12" customWidth="1"/>
    <col min="11011" max="11011" width="17.5703125" style="12" bestFit="1" customWidth="1"/>
    <col min="11012" max="11012" width="23.140625" style="12" customWidth="1"/>
    <col min="11013" max="11013" width="16.5703125" style="12" customWidth="1"/>
    <col min="11014" max="11014" width="14.5703125" style="12" bestFit="1" customWidth="1"/>
    <col min="11015" max="11015" width="16.42578125" style="12" bestFit="1" customWidth="1"/>
    <col min="11016" max="11016" width="14.5703125" style="12" bestFit="1" customWidth="1"/>
    <col min="11017" max="11264" width="9.140625" style="12"/>
    <col min="11265" max="11265" width="49.140625" style="12" customWidth="1"/>
    <col min="11266" max="11266" width="16.42578125" style="12" customWidth="1"/>
    <col min="11267" max="11267" width="17.5703125" style="12" bestFit="1" customWidth="1"/>
    <col min="11268" max="11268" width="23.140625" style="12" customWidth="1"/>
    <col min="11269" max="11269" width="16.5703125" style="12" customWidth="1"/>
    <col min="11270" max="11270" width="14.5703125" style="12" bestFit="1" customWidth="1"/>
    <col min="11271" max="11271" width="16.42578125" style="12" bestFit="1" customWidth="1"/>
    <col min="11272" max="11272" width="14.5703125" style="12" bestFit="1" customWidth="1"/>
    <col min="11273" max="11520" width="9.140625" style="12"/>
    <col min="11521" max="11521" width="49.140625" style="12" customWidth="1"/>
    <col min="11522" max="11522" width="16.42578125" style="12" customWidth="1"/>
    <col min="11523" max="11523" width="17.5703125" style="12" bestFit="1" customWidth="1"/>
    <col min="11524" max="11524" width="23.140625" style="12" customWidth="1"/>
    <col min="11525" max="11525" width="16.5703125" style="12" customWidth="1"/>
    <col min="11526" max="11526" width="14.5703125" style="12" bestFit="1" customWidth="1"/>
    <col min="11527" max="11527" width="16.42578125" style="12" bestFit="1" customWidth="1"/>
    <col min="11528" max="11528" width="14.5703125" style="12" bestFit="1" customWidth="1"/>
    <col min="11529" max="11776" width="9.140625" style="12"/>
    <col min="11777" max="11777" width="49.140625" style="12" customWidth="1"/>
    <col min="11778" max="11778" width="16.42578125" style="12" customWidth="1"/>
    <col min="11779" max="11779" width="17.5703125" style="12" bestFit="1" customWidth="1"/>
    <col min="11780" max="11780" width="23.140625" style="12" customWidth="1"/>
    <col min="11781" max="11781" width="16.5703125" style="12" customWidth="1"/>
    <col min="11782" max="11782" width="14.5703125" style="12" bestFit="1" customWidth="1"/>
    <col min="11783" max="11783" width="16.42578125" style="12" bestFit="1" customWidth="1"/>
    <col min="11784" max="11784" width="14.5703125" style="12" bestFit="1" customWidth="1"/>
    <col min="11785" max="12032" width="9.140625" style="12"/>
    <col min="12033" max="12033" width="49.140625" style="12" customWidth="1"/>
    <col min="12034" max="12034" width="16.42578125" style="12" customWidth="1"/>
    <col min="12035" max="12035" width="17.5703125" style="12" bestFit="1" customWidth="1"/>
    <col min="12036" max="12036" width="23.140625" style="12" customWidth="1"/>
    <col min="12037" max="12037" width="16.5703125" style="12" customWidth="1"/>
    <col min="12038" max="12038" width="14.5703125" style="12" bestFit="1" customWidth="1"/>
    <col min="12039" max="12039" width="16.42578125" style="12" bestFit="1" customWidth="1"/>
    <col min="12040" max="12040" width="14.5703125" style="12" bestFit="1" customWidth="1"/>
    <col min="12041" max="12288" width="9.140625" style="12"/>
    <col min="12289" max="12289" width="49.140625" style="12" customWidth="1"/>
    <col min="12290" max="12290" width="16.42578125" style="12" customWidth="1"/>
    <col min="12291" max="12291" width="17.5703125" style="12" bestFit="1" customWidth="1"/>
    <col min="12292" max="12292" width="23.140625" style="12" customWidth="1"/>
    <col min="12293" max="12293" width="16.5703125" style="12" customWidth="1"/>
    <col min="12294" max="12294" width="14.5703125" style="12" bestFit="1" customWidth="1"/>
    <col min="12295" max="12295" width="16.42578125" style="12" bestFit="1" customWidth="1"/>
    <col min="12296" max="12296" width="14.5703125" style="12" bestFit="1" customWidth="1"/>
    <col min="12297" max="12544" width="9.140625" style="12"/>
    <col min="12545" max="12545" width="49.140625" style="12" customWidth="1"/>
    <col min="12546" max="12546" width="16.42578125" style="12" customWidth="1"/>
    <col min="12547" max="12547" width="17.5703125" style="12" bestFit="1" customWidth="1"/>
    <col min="12548" max="12548" width="23.140625" style="12" customWidth="1"/>
    <col min="12549" max="12549" width="16.5703125" style="12" customWidth="1"/>
    <col min="12550" max="12550" width="14.5703125" style="12" bestFit="1" customWidth="1"/>
    <col min="12551" max="12551" width="16.42578125" style="12" bestFit="1" customWidth="1"/>
    <col min="12552" max="12552" width="14.5703125" style="12" bestFit="1" customWidth="1"/>
    <col min="12553" max="12800" width="9.140625" style="12"/>
    <col min="12801" max="12801" width="49.140625" style="12" customWidth="1"/>
    <col min="12802" max="12802" width="16.42578125" style="12" customWidth="1"/>
    <col min="12803" max="12803" width="17.5703125" style="12" bestFit="1" customWidth="1"/>
    <col min="12804" max="12804" width="23.140625" style="12" customWidth="1"/>
    <col min="12805" max="12805" width="16.5703125" style="12" customWidth="1"/>
    <col min="12806" max="12806" width="14.5703125" style="12" bestFit="1" customWidth="1"/>
    <col min="12807" max="12807" width="16.42578125" style="12" bestFit="1" customWidth="1"/>
    <col min="12808" max="12808" width="14.5703125" style="12" bestFit="1" customWidth="1"/>
    <col min="12809" max="13056" width="9.140625" style="12"/>
    <col min="13057" max="13057" width="49.140625" style="12" customWidth="1"/>
    <col min="13058" max="13058" width="16.42578125" style="12" customWidth="1"/>
    <col min="13059" max="13059" width="17.5703125" style="12" bestFit="1" customWidth="1"/>
    <col min="13060" max="13060" width="23.140625" style="12" customWidth="1"/>
    <col min="13061" max="13061" width="16.5703125" style="12" customWidth="1"/>
    <col min="13062" max="13062" width="14.5703125" style="12" bestFit="1" customWidth="1"/>
    <col min="13063" max="13063" width="16.42578125" style="12" bestFit="1" customWidth="1"/>
    <col min="13064" max="13064" width="14.5703125" style="12" bestFit="1" customWidth="1"/>
    <col min="13065" max="13312" width="9.140625" style="12"/>
    <col min="13313" max="13313" width="49.140625" style="12" customWidth="1"/>
    <col min="13314" max="13314" width="16.42578125" style="12" customWidth="1"/>
    <col min="13315" max="13315" width="17.5703125" style="12" bestFit="1" customWidth="1"/>
    <col min="13316" max="13316" width="23.140625" style="12" customWidth="1"/>
    <col min="13317" max="13317" width="16.5703125" style="12" customWidth="1"/>
    <col min="13318" max="13318" width="14.5703125" style="12" bestFit="1" customWidth="1"/>
    <col min="13319" max="13319" width="16.42578125" style="12" bestFit="1" customWidth="1"/>
    <col min="13320" max="13320" width="14.5703125" style="12" bestFit="1" customWidth="1"/>
    <col min="13321" max="13568" width="9.140625" style="12"/>
    <col min="13569" max="13569" width="49.140625" style="12" customWidth="1"/>
    <col min="13570" max="13570" width="16.42578125" style="12" customWidth="1"/>
    <col min="13571" max="13571" width="17.5703125" style="12" bestFit="1" customWidth="1"/>
    <col min="13572" max="13572" width="23.140625" style="12" customWidth="1"/>
    <col min="13573" max="13573" width="16.5703125" style="12" customWidth="1"/>
    <col min="13574" max="13574" width="14.5703125" style="12" bestFit="1" customWidth="1"/>
    <col min="13575" max="13575" width="16.42578125" style="12" bestFit="1" customWidth="1"/>
    <col min="13576" max="13576" width="14.5703125" style="12" bestFit="1" customWidth="1"/>
    <col min="13577" max="13824" width="9.140625" style="12"/>
    <col min="13825" max="13825" width="49.140625" style="12" customWidth="1"/>
    <col min="13826" max="13826" width="16.42578125" style="12" customWidth="1"/>
    <col min="13827" max="13827" width="17.5703125" style="12" bestFit="1" customWidth="1"/>
    <col min="13828" max="13828" width="23.140625" style="12" customWidth="1"/>
    <col min="13829" max="13829" width="16.5703125" style="12" customWidth="1"/>
    <col min="13830" max="13830" width="14.5703125" style="12" bestFit="1" customWidth="1"/>
    <col min="13831" max="13831" width="16.42578125" style="12" bestFit="1" customWidth="1"/>
    <col min="13832" max="13832" width="14.5703125" style="12" bestFit="1" customWidth="1"/>
    <col min="13833" max="14080" width="9.140625" style="12"/>
    <col min="14081" max="14081" width="49.140625" style="12" customWidth="1"/>
    <col min="14082" max="14082" width="16.42578125" style="12" customWidth="1"/>
    <col min="14083" max="14083" width="17.5703125" style="12" bestFit="1" customWidth="1"/>
    <col min="14084" max="14084" width="23.140625" style="12" customWidth="1"/>
    <col min="14085" max="14085" width="16.5703125" style="12" customWidth="1"/>
    <col min="14086" max="14086" width="14.5703125" style="12" bestFit="1" customWidth="1"/>
    <col min="14087" max="14087" width="16.42578125" style="12" bestFit="1" customWidth="1"/>
    <col min="14088" max="14088" width="14.5703125" style="12" bestFit="1" customWidth="1"/>
    <col min="14089" max="14336" width="9.140625" style="12"/>
    <col min="14337" max="14337" width="49.140625" style="12" customWidth="1"/>
    <col min="14338" max="14338" width="16.42578125" style="12" customWidth="1"/>
    <col min="14339" max="14339" width="17.5703125" style="12" bestFit="1" customWidth="1"/>
    <col min="14340" max="14340" width="23.140625" style="12" customWidth="1"/>
    <col min="14341" max="14341" width="16.5703125" style="12" customWidth="1"/>
    <col min="14342" max="14342" width="14.5703125" style="12" bestFit="1" customWidth="1"/>
    <col min="14343" max="14343" width="16.42578125" style="12" bestFit="1" customWidth="1"/>
    <col min="14344" max="14344" width="14.5703125" style="12" bestFit="1" customWidth="1"/>
    <col min="14345" max="14592" width="9.140625" style="12"/>
    <col min="14593" max="14593" width="49.140625" style="12" customWidth="1"/>
    <col min="14594" max="14594" width="16.42578125" style="12" customWidth="1"/>
    <col min="14595" max="14595" width="17.5703125" style="12" bestFit="1" customWidth="1"/>
    <col min="14596" max="14596" width="23.140625" style="12" customWidth="1"/>
    <col min="14597" max="14597" width="16.5703125" style="12" customWidth="1"/>
    <col min="14598" max="14598" width="14.5703125" style="12" bestFit="1" customWidth="1"/>
    <col min="14599" max="14599" width="16.42578125" style="12" bestFit="1" customWidth="1"/>
    <col min="14600" max="14600" width="14.5703125" style="12" bestFit="1" customWidth="1"/>
    <col min="14601" max="14848" width="9.140625" style="12"/>
    <col min="14849" max="14849" width="49.140625" style="12" customWidth="1"/>
    <col min="14850" max="14850" width="16.42578125" style="12" customWidth="1"/>
    <col min="14851" max="14851" width="17.5703125" style="12" bestFit="1" customWidth="1"/>
    <col min="14852" max="14852" width="23.140625" style="12" customWidth="1"/>
    <col min="14853" max="14853" width="16.5703125" style="12" customWidth="1"/>
    <col min="14854" max="14854" width="14.5703125" style="12" bestFit="1" customWidth="1"/>
    <col min="14855" max="14855" width="16.42578125" style="12" bestFit="1" customWidth="1"/>
    <col min="14856" max="14856" width="14.5703125" style="12" bestFit="1" customWidth="1"/>
    <col min="14857" max="15104" width="9.140625" style="12"/>
    <col min="15105" max="15105" width="49.140625" style="12" customWidth="1"/>
    <col min="15106" max="15106" width="16.42578125" style="12" customWidth="1"/>
    <col min="15107" max="15107" width="17.5703125" style="12" bestFit="1" customWidth="1"/>
    <col min="15108" max="15108" width="23.140625" style="12" customWidth="1"/>
    <col min="15109" max="15109" width="16.5703125" style="12" customWidth="1"/>
    <col min="15110" max="15110" width="14.5703125" style="12" bestFit="1" customWidth="1"/>
    <col min="15111" max="15111" width="16.42578125" style="12" bestFit="1" customWidth="1"/>
    <col min="15112" max="15112" width="14.5703125" style="12" bestFit="1" customWidth="1"/>
    <col min="15113" max="15360" width="9.140625" style="12"/>
    <col min="15361" max="15361" width="49.140625" style="12" customWidth="1"/>
    <col min="15362" max="15362" width="16.42578125" style="12" customWidth="1"/>
    <col min="15363" max="15363" width="17.5703125" style="12" bestFit="1" customWidth="1"/>
    <col min="15364" max="15364" width="23.140625" style="12" customWidth="1"/>
    <col min="15365" max="15365" width="16.5703125" style="12" customWidth="1"/>
    <col min="15366" max="15366" width="14.5703125" style="12" bestFit="1" customWidth="1"/>
    <col min="15367" max="15367" width="16.42578125" style="12" bestFit="1" customWidth="1"/>
    <col min="15368" max="15368" width="14.5703125" style="12" bestFit="1" customWidth="1"/>
    <col min="15369" max="15616" width="9.140625" style="12"/>
    <col min="15617" max="15617" width="49.140625" style="12" customWidth="1"/>
    <col min="15618" max="15618" width="16.42578125" style="12" customWidth="1"/>
    <col min="15619" max="15619" width="17.5703125" style="12" bestFit="1" customWidth="1"/>
    <col min="15620" max="15620" width="23.140625" style="12" customWidth="1"/>
    <col min="15621" max="15621" width="16.5703125" style="12" customWidth="1"/>
    <col min="15622" max="15622" width="14.5703125" style="12" bestFit="1" customWidth="1"/>
    <col min="15623" max="15623" width="16.42578125" style="12" bestFit="1" customWidth="1"/>
    <col min="15624" max="15624" width="14.5703125" style="12" bestFit="1" customWidth="1"/>
    <col min="15625" max="15872" width="9.140625" style="12"/>
    <col min="15873" max="15873" width="49.140625" style="12" customWidth="1"/>
    <col min="15874" max="15874" width="16.42578125" style="12" customWidth="1"/>
    <col min="15875" max="15875" width="17.5703125" style="12" bestFit="1" customWidth="1"/>
    <col min="15876" max="15876" width="23.140625" style="12" customWidth="1"/>
    <col min="15877" max="15877" width="16.5703125" style="12" customWidth="1"/>
    <col min="15878" max="15878" width="14.5703125" style="12" bestFit="1" customWidth="1"/>
    <col min="15879" max="15879" width="16.42578125" style="12" bestFit="1" customWidth="1"/>
    <col min="15880" max="15880" width="14.5703125" style="12" bestFit="1" customWidth="1"/>
    <col min="15881" max="16128" width="9.140625" style="12"/>
    <col min="16129" max="16129" width="49.140625" style="12" customWidth="1"/>
    <col min="16130" max="16130" width="16.42578125" style="12" customWidth="1"/>
    <col min="16131" max="16131" width="17.5703125" style="12" bestFit="1" customWidth="1"/>
    <col min="16132" max="16132" width="23.140625" style="12" customWidth="1"/>
    <col min="16133" max="16133" width="16.5703125" style="12" customWidth="1"/>
    <col min="16134" max="16134" width="14.5703125" style="12" bestFit="1" customWidth="1"/>
    <col min="16135" max="16135" width="16.42578125" style="12" bestFit="1" customWidth="1"/>
    <col min="16136" max="16136" width="14.5703125" style="12" bestFit="1" customWidth="1"/>
    <col min="16137" max="16384" width="9.140625" style="12"/>
  </cols>
  <sheetData>
    <row r="1" spans="1:8" ht="18" x14ac:dyDescent="0.25">
      <c r="A1" s="76" t="s">
        <v>189</v>
      </c>
      <c r="B1" s="76"/>
      <c r="C1" s="76"/>
      <c r="D1" s="76"/>
      <c r="E1" s="76"/>
    </row>
    <row r="2" spans="1:8" ht="14.25" x14ac:dyDescent="0.2">
      <c r="A2" s="77" t="s">
        <v>0</v>
      </c>
      <c r="B2" s="77"/>
      <c r="C2" s="77"/>
      <c r="D2" s="77"/>
      <c r="E2" s="77"/>
    </row>
    <row r="4" spans="1:8" ht="15.75" x14ac:dyDescent="0.25">
      <c r="A4" s="74" t="s">
        <v>179</v>
      </c>
      <c r="B4" s="74"/>
      <c r="C4" s="74"/>
      <c r="D4" s="74"/>
      <c r="E4" s="74"/>
    </row>
    <row r="6" spans="1:8" ht="13.5" thickBot="1" x14ac:dyDescent="0.25"/>
    <row r="7" spans="1:8" s="4" customFormat="1" ht="15" x14ac:dyDescent="0.25">
      <c r="A7" s="59" t="s">
        <v>180</v>
      </c>
      <c r="B7" s="59" t="s">
        <v>181</v>
      </c>
      <c r="C7" s="59" t="s">
        <v>182</v>
      </c>
      <c r="D7" s="59" t="s">
        <v>183</v>
      </c>
      <c r="E7" s="59" t="s">
        <v>184</v>
      </c>
      <c r="F7" s="31"/>
      <c r="G7" s="31"/>
      <c r="H7" s="31"/>
    </row>
    <row r="8" spans="1:8" s="4" customFormat="1" ht="15.75" thickBot="1" x14ac:dyDescent="0.3">
      <c r="A8" s="60"/>
      <c r="B8" s="61" t="s">
        <v>185</v>
      </c>
      <c r="C8" s="61" t="s">
        <v>186</v>
      </c>
      <c r="D8" s="61" t="s">
        <v>187</v>
      </c>
      <c r="E8" s="61"/>
      <c r="F8" s="31"/>
      <c r="G8" s="31"/>
      <c r="H8" s="31"/>
    </row>
    <row r="9" spans="1:8" s="27" customFormat="1" ht="15" x14ac:dyDescent="0.25">
      <c r="A9" s="62" t="s">
        <v>217</v>
      </c>
      <c r="B9" s="63">
        <f>'[1]balanço e dre '!H95</f>
        <v>-991292.74</v>
      </c>
      <c r="C9" s="63"/>
      <c r="D9" s="63">
        <f>'[1]balanço e dre '!H96</f>
        <v>-3380410.4300000085</v>
      </c>
      <c r="E9" s="64">
        <f>SUM(B9:D9)</f>
        <v>-4371703.1700000083</v>
      </c>
      <c r="F9" s="26"/>
      <c r="G9" s="26"/>
      <c r="H9" s="26"/>
    </row>
    <row r="10" spans="1:8" s="27" customFormat="1" ht="14.25" x14ac:dyDescent="0.2">
      <c r="A10" s="65" t="s">
        <v>218</v>
      </c>
      <c r="B10" s="66"/>
      <c r="C10" s="66"/>
      <c r="D10" s="66">
        <v>0</v>
      </c>
      <c r="E10" s="67">
        <f>'[1]demonst de origens e recursos'!G12</f>
        <v>-1912819.24</v>
      </c>
      <c r="F10" s="26"/>
      <c r="G10" s="26"/>
      <c r="H10" s="26"/>
    </row>
    <row r="11" spans="1:8" s="27" customFormat="1" ht="14.25" x14ac:dyDescent="0.2">
      <c r="A11" s="27" t="s">
        <v>219</v>
      </c>
      <c r="B11" s="66"/>
      <c r="C11" s="66"/>
      <c r="D11" s="66"/>
      <c r="E11" s="67">
        <f>'[1]demonst de origens e recursos'!G11</f>
        <v>10568804.57</v>
      </c>
      <c r="F11" s="26"/>
      <c r="G11" s="26"/>
      <c r="H11" s="26"/>
    </row>
    <row r="12" spans="1:8" s="27" customFormat="1" ht="14.25" x14ac:dyDescent="0.2">
      <c r="A12" s="65" t="s">
        <v>188</v>
      </c>
      <c r="B12" s="66"/>
      <c r="C12" s="66"/>
      <c r="D12" s="66">
        <f>E12</f>
        <v>-5094544.1799999978</v>
      </c>
      <c r="E12" s="67">
        <f>'[1]balanço e dre '!F195</f>
        <v>-5094544.1799999978</v>
      </c>
      <c r="F12" s="26"/>
      <c r="G12" s="26"/>
      <c r="H12" s="26"/>
    </row>
    <row r="13" spans="1:8" s="27" customFormat="1" ht="14.25" x14ac:dyDescent="0.2">
      <c r="A13" s="65"/>
      <c r="B13" s="66"/>
      <c r="C13" s="66"/>
      <c r="D13" s="66"/>
      <c r="E13" s="67"/>
      <c r="F13" s="26"/>
      <c r="G13" s="26"/>
      <c r="H13" s="26"/>
    </row>
    <row r="14" spans="1:8" s="7" customFormat="1" ht="15" x14ac:dyDescent="0.25">
      <c r="A14" s="68" t="s">
        <v>220</v>
      </c>
      <c r="B14" s="69"/>
      <c r="C14" s="69"/>
      <c r="D14" s="69">
        <f>SUM(D9:D12)</f>
        <v>-8474954.6100000069</v>
      </c>
      <c r="E14" s="70">
        <f>SUM(E9:E12)</f>
        <v>-810262.02000000607</v>
      </c>
      <c r="F14" s="25"/>
      <c r="G14" s="25"/>
      <c r="H14" s="25"/>
    </row>
    <row r="15" spans="1:8" s="27" customFormat="1" ht="15" thickBot="1" x14ac:dyDescent="0.25">
      <c r="A15" s="71"/>
      <c r="B15" s="72"/>
      <c r="C15" s="72"/>
      <c r="D15" s="72"/>
      <c r="E15" s="73"/>
      <c r="F15" s="26"/>
      <c r="G15" s="26"/>
      <c r="H15" s="26"/>
    </row>
    <row r="16" spans="1:8" s="27" customFormat="1" ht="14.25" x14ac:dyDescent="0.2">
      <c r="F16" s="26"/>
      <c r="G16" s="26"/>
      <c r="H16" s="26"/>
    </row>
    <row r="17" spans="1:8" s="27" customFormat="1" ht="14.25" x14ac:dyDescent="0.2">
      <c r="E17" s="32"/>
      <c r="F17" s="26"/>
      <c r="G17" s="26"/>
      <c r="H17" s="26"/>
    </row>
    <row r="18" spans="1:8" s="27" customFormat="1" ht="14.25" x14ac:dyDescent="0.2">
      <c r="D18" s="32"/>
      <c r="E18" s="32"/>
      <c r="F18" s="26"/>
      <c r="G18" s="26"/>
      <c r="H18" s="26"/>
    </row>
    <row r="19" spans="1:8" s="27" customFormat="1" ht="14.25" x14ac:dyDescent="0.2">
      <c r="E19" s="32"/>
      <c r="F19" s="26"/>
      <c r="G19" s="26"/>
      <c r="H19" s="26"/>
    </row>
    <row r="20" spans="1:8" s="27" customFormat="1" ht="14.25" x14ac:dyDescent="0.2">
      <c r="A20" s="77" t="str">
        <f>'[1]valor adicionado'!A34:G34</f>
        <v>Carazinho, 31 de dezembro de 2025</v>
      </c>
      <c r="B20" s="77"/>
      <c r="C20" s="77"/>
      <c r="D20" s="77"/>
      <c r="E20" s="77"/>
      <c r="F20" s="26"/>
      <c r="G20" s="26"/>
      <c r="H20" s="26"/>
    </row>
    <row r="21" spans="1:8" s="27" customFormat="1" ht="14.25" x14ac:dyDescent="0.2">
      <c r="F21" s="26"/>
      <c r="G21" s="26"/>
      <c r="H21" s="26"/>
    </row>
    <row r="22" spans="1:8" s="27" customFormat="1" ht="14.25" x14ac:dyDescent="0.2">
      <c r="F22" s="26"/>
      <c r="G22" s="26"/>
      <c r="H22" s="26"/>
    </row>
    <row r="23" spans="1:8" s="27" customFormat="1" ht="14.25" x14ac:dyDescent="0.2">
      <c r="A23" s="2" t="s">
        <v>191</v>
      </c>
      <c r="B23" s="2"/>
      <c r="C23" s="12"/>
      <c r="D23" s="75" t="s">
        <v>55</v>
      </c>
      <c r="E23" s="75"/>
      <c r="F23" s="26"/>
      <c r="G23" s="26"/>
      <c r="H23" s="26"/>
    </row>
    <row r="24" spans="1:8" s="27" customFormat="1" ht="14.25" x14ac:dyDescent="0.2">
      <c r="A24" s="2" t="s">
        <v>192</v>
      </c>
      <c r="B24" s="2"/>
      <c r="C24" s="12"/>
      <c r="D24" s="75" t="s">
        <v>56</v>
      </c>
      <c r="E24" s="75"/>
      <c r="F24" s="26"/>
      <c r="G24" s="26"/>
      <c r="H24" s="26"/>
    </row>
    <row r="25" spans="1:8" s="27" customFormat="1" ht="14.25" x14ac:dyDescent="0.2">
      <c r="A25" s="24" t="s">
        <v>193</v>
      </c>
      <c r="B25" s="24"/>
      <c r="C25" s="12"/>
      <c r="D25" s="75" t="s">
        <v>57</v>
      </c>
      <c r="E25" s="75"/>
      <c r="F25" s="26"/>
      <c r="G25" s="26"/>
      <c r="H25" s="26"/>
    </row>
  </sheetData>
  <mergeCells count="7">
    <mergeCell ref="D25:E25"/>
    <mergeCell ref="D24:E24"/>
    <mergeCell ref="A1:E1"/>
    <mergeCell ref="A2:E2"/>
    <mergeCell ref="A4:E4"/>
    <mergeCell ref="D23:E23"/>
    <mergeCell ref="A20:E20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e DRE</vt:lpstr>
      <vt:lpstr>Demonstrativo Origens e Recurso</vt:lpstr>
      <vt:lpstr>Fluxo de Caixa</vt:lpstr>
      <vt:lpstr>Valor Adicionado</vt:lpstr>
      <vt:lpstr>Demons. Mutações do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Pedralli</dc:creator>
  <cp:lastModifiedBy>Rafael Pedralli</cp:lastModifiedBy>
  <dcterms:created xsi:type="dcterms:W3CDTF">2026-03-30T20:09:12Z</dcterms:created>
  <dcterms:modified xsi:type="dcterms:W3CDTF">2026-03-30T20:38:26Z</dcterms:modified>
</cp:coreProperties>
</file>